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 codeName="{E757BCB4-07E6-AE0B-56E0-F0EEF7A6E26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llesforbundetnorge-my.sharepoint.com/personal/jan_ornevik_fellesforbundet_no/Documents/Documents/målekontor/"/>
    </mc:Choice>
  </mc:AlternateContent>
  <xr:revisionPtr revIDLastSave="283" documentId="13_ncr:1_{DE54FD16-17D9-4E40-BF90-6B79214DF18B}" xr6:coauthVersionLast="47" xr6:coauthVersionMax="47" xr10:uidLastSave="{0476AD61-D810-405A-A312-15EFD801A1E6}"/>
  <bookViews>
    <workbookView minimized="1" xWindow="3460" yWindow="760" windowWidth="15740" windowHeight="7980" tabRatio="876" firstSheet="2" activeTab="8" xr2:uid="{00000000-000D-0000-FFFF-FFFF00000000}"/>
  </bookViews>
  <sheets>
    <sheet name="Base" sheetId="12" state="hidden" r:id="rId1"/>
    <sheet name="FORS" sheetId="1" r:id="rId2"/>
    <sheet name="ÅRSTOT" sheetId="2" r:id="rId3"/>
    <sheet name="BETONG" sheetId="3" r:id="rId4"/>
    <sheet name="TØMRERE" sheetId="4" r:id="rId5"/>
    <sheet name="MALERE" sheetId="5" r:id="rId6"/>
    <sheet name="RØRLEGGERE" sheetId="6" r:id="rId7"/>
    <sheet name="TAKTEKKERE" sheetId="8" r:id="rId8"/>
    <sheet name="MURERE" sheetId="10" r:id="rId9"/>
    <sheet name="BLIKK OG VENTILASJON" sheetId="7" r:id="rId10"/>
    <sheet name="ISOLATØR" sheetId="11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6" l="1"/>
  <c r="B62" i="2" l="1"/>
  <c r="H62" i="2" s="1"/>
  <c r="E51" i="2"/>
  <c r="D51" i="2"/>
  <c r="C51" i="2"/>
  <c r="B51" i="2"/>
  <c r="B39" i="6" l="1"/>
  <c r="B39" i="4"/>
  <c r="B47" i="8"/>
  <c r="J39" i="4"/>
  <c r="M59" i="3" l="1"/>
  <c r="M39" i="3"/>
  <c r="L27" i="3"/>
  <c r="H36" i="4"/>
  <c r="G35" i="4"/>
  <c r="G36" i="4"/>
  <c r="G37" i="4"/>
  <c r="G38" i="4"/>
  <c r="F36" i="4"/>
  <c r="B35" i="2"/>
  <c r="H31" i="8"/>
  <c r="H32" i="8"/>
  <c r="H33" i="8"/>
  <c r="F32" i="8"/>
  <c r="F33" i="8"/>
  <c r="G16" i="4"/>
  <c r="H16" i="4"/>
  <c r="F16" i="4"/>
  <c r="H32" i="3"/>
  <c r="H33" i="3"/>
  <c r="F33" i="3"/>
  <c r="J59" i="3"/>
  <c r="L38" i="8" l="1"/>
  <c r="L15" i="3" l="1"/>
  <c r="L17" i="3"/>
  <c r="B19" i="3"/>
  <c r="C19" i="8" l="1"/>
  <c r="B19" i="8"/>
  <c r="F13" i="8"/>
  <c r="G13" i="8"/>
  <c r="H13" i="8"/>
  <c r="M13" i="8" s="1"/>
  <c r="L13" i="8"/>
  <c r="F14" i="8"/>
  <c r="G14" i="8"/>
  <c r="H14" i="8"/>
  <c r="M14" i="8" s="1"/>
  <c r="L14" i="8"/>
  <c r="F15" i="8"/>
  <c r="G15" i="8"/>
  <c r="H15" i="8"/>
  <c r="M15" i="8" s="1"/>
  <c r="L15" i="8"/>
  <c r="F16" i="8"/>
  <c r="G16" i="8"/>
  <c r="H16" i="8"/>
  <c r="L16" i="8"/>
  <c r="M16" i="8"/>
  <c r="F17" i="8"/>
  <c r="G17" i="8"/>
  <c r="H17" i="8"/>
  <c r="L17" i="8"/>
  <c r="M17" i="8"/>
  <c r="F18" i="8"/>
  <c r="G18" i="8"/>
  <c r="H18" i="8"/>
  <c r="M18" i="8" s="1"/>
  <c r="L18" i="8"/>
  <c r="D19" i="8"/>
  <c r="E19" i="8"/>
  <c r="I19" i="8"/>
  <c r="J19" i="8"/>
  <c r="A22" i="8"/>
  <c r="F24" i="8"/>
  <c r="I24" i="8"/>
  <c r="F24" i="6"/>
  <c r="L7" i="8"/>
  <c r="L8" i="8"/>
  <c r="G18" i="6"/>
  <c r="F18" i="6"/>
  <c r="H18" i="6"/>
  <c r="M18" i="6" s="1"/>
  <c r="L18" i="6"/>
  <c r="B19" i="6"/>
  <c r="C19" i="6"/>
  <c r="D19" i="6"/>
  <c r="E19" i="6"/>
  <c r="I19" i="6"/>
  <c r="J19" i="6"/>
  <c r="F27" i="6"/>
  <c r="G27" i="6"/>
  <c r="H27" i="6"/>
  <c r="L27" i="6"/>
  <c r="M27" i="6"/>
  <c r="F28" i="6"/>
  <c r="G28" i="6"/>
  <c r="H28" i="6"/>
  <c r="L28" i="6"/>
  <c r="M28" i="6"/>
  <c r="F29" i="6"/>
  <c r="G29" i="6"/>
  <c r="H29" i="6"/>
  <c r="M29" i="6" s="1"/>
  <c r="L29" i="6"/>
  <c r="H28" i="5"/>
  <c r="H27" i="5"/>
  <c r="G15" i="5"/>
  <c r="H11" i="5"/>
  <c r="F11" i="5"/>
  <c r="H8" i="5"/>
  <c r="F8" i="5"/>
  <c r="L8" i="5"/>
  <c r="L8" i="3"/>
  <c r="H8" i="3"/>
  <c r="M8" i="3" s="1"/>
  <c r="G8" i="3"/>
  <c r="F8" i="3"/>
  <c r="J8" i="2"/>
  <c r="I8" i="2"/>
  <c r="E8" i="2"/>
  <c r="G8" i="2" s="1"/>
  <c r="D8" i="2"/>
  <c r="C8" i="2"/>
  <c r="J7" i="2"/>
  <c r="I7" i="2"/>
  <c r="E7" i="2"/>
  <c r="D7" i="2"/>
  <c r="C7" i="2"/>
  <c r="B8" i="2"/>
  <c r="B7" i="2"/>
  <c r="L19" i="8" l="1"/>
  <c r="F19" i="8"/>
  <c r="G19" i="8"/>
  <c r="H19" i="8"/>
  <c r="M19" i="8" s="1"/>
  <c r="I24" i="6"/>
  <c r="A22" i="6"/>
  <c r="F19" i="6"/>
  <c r="L19" i="6"/>
  <c r="H8" i="2"/>
  <c r="M8" i="2" s="1"/>
  <c r="H7" i="2"/>
  <c r="M7" i="2" s="1"/>
  <c r="G19" i="6"/>
  <c r="G7" i="2"/>
  <c r="F7" i="2"/>
  <c r="F8" i="2"/>
  <c r="H19" i="6"/>
  <c r="M19" i="6" s="1"/>
  <c r="L7" i="2"/>
  <c r="L8" i="2"/>
  <c r="J40" i="2" l="1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L31" i="2" s="1"/>
  <c r="J30" i="2"/>
  <c r="I30" i="2"/>
  <c r="L30" i="2" s="1"/>
  <c r="J29" i="2"/>
  <c r="I29" i="2"/>
  <c r="J28" i="2"/>
  <c r="I28" i="2"/>
  <c r="E40" i="2"/>
  <c r="D40" i="2"/>
  <c r="C40" i="2"/>
  <c r="B40" i="2"/>
  <c r="E39" i="2"/>
  <c r="D39" i="2"/>
  <c r="C39" i="2"/>
  <c r="B39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E50" i="2" s="1"/>
  <c r="D29" i="2"/>
  <c r="C29" i="2"/>
  <c r="B29" i="2"/>
  <c r="E28" i="2"/>
  <c r="E49" i="2" s="1"/>
  <c r="D28" i="2"/>
  <c r="C28" i="2"/>
  <c r="B19" i="2"/>
  <c r="B18" i="2"/>
  <c r="B17" i="2"/>
  <c r="B16" i="2"/>
  <c r="B15" i="2"/>
  <c r="B13" i="2"/>
  <c r="B12" i="2"/>
  <c r="B11" i="2"/>
  <c r="B10" i="2"/>
  <c r="B9" i="2"/>
  <c r="B28" i="2"/>
  <c r="L7" i="4"/>
  <c r="M10" i="2"/>
  <c r="M9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L10" i="2" s="1"/>
  <c r="J9" i="2"/>
  <c r="I9" i="2"/>
  <c r="L9" i="2" s="1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G9" i="2" s="1"/>
  <c r="D9" i="2"/>
  <c r="F9" i="2" s="1"/>
  <c r="C9" i="2"/>
  <c r="A42" i="11"/>
  <c r="A22" i="11"/>
  <c r="A2" i="11"/>
  <c r="M59" i="11"/>
  <c r="M58" i="11"/>
  <c r="J58" i="11"/>
  <c r="I58" i="11"/>
  <c r="E58" i="11"/>
  <c r="G58" i="11" s="1"/>
  <c r="D58" i="11"/>
  <c r="F58" i="11" s="1"/>
  <c r="C58" i="11"/>
  <c r="B58" i="11"/>
  <c r="M57" i="11"/>
  <c r="J57" i="11"/>
  <c r="I57" i="11"/>
  <c r="E57" i="11"/>
  <c r="G57" i="11" s="1"/>
  <c r="D57" i="11"/>
  <c r="C57" i="11"/>
  <c r="B57" i="11"/>
  <c r="M56" i="11"/>
  <c r="J56" i="11"/>
  <c r="I56" i="11"/>
  <c r="L56" i="11" s="1"/>
  <c r="E56" i="11"/>
  <c r="G56" i="11" s="1"/>
  <c r="D56" i="11"/>
  <c r="F56" i="11" s="1"/>
  <c r="C56" i="11"/>
  <c r="B56" i="11"/>
  <c r="M55" i="11"/>
  <c r="J55" i="11"/>
  <c r="I55" i="11"/>
  <c r="L55" i="11" s="1"/>
  <c r="E55" i="11"/>
  <c r="G55" i="11" s="1"/>
  <c r="D55" i="11"/>
  <c r="F55" i="11" s="1"/>
  <c r="C55" i="11"/>
  <c r="B55" i="11"/>
  <c r="M54" i="11"/>
  <c r="J54" i="11"/>
  <c r="I54" i="11"/>
  <c r="L54" i="11" s="1"/>
  <c r="E54" i="11"/>
  <c r="D54" i="11"/>
  <c r="F54" i="11" s="1"/>
  <c r="C54" i="11"/>
  <c r="B54" i="11"/>
  <c r="M53" i="11"/>
  <c r="J53" i="11"/>
  <c r="I53" i="11"/>
  <c r="E53" i="11"/>
  <c r="G53" i="11" s="1"/>
  <c r="D53" i="11"/>
  <c r="F53" i="11" s="1"/>
  <c r="C53" i="11"/>
  <c r="B53" i="11"/>
  <c r="M52" i="11"/>
  <c r="J52" i="11"/>
  <c r="I52" i="11"/>
  <c r="L52" i="11" s="1"/>
  <c r="E52" i="11"/>
  <c r="G52" i="11" s="1"/>
  <c r="D52" i="11"/>
  <c r="C52" i="11"/>
  <c r="B52" i="11"/>
  <c r="M51" i="11"/>
  <c r="J51" i="11"/>
  <c r="I51" i="11"/>
  <c r="L51" i="11" s="1"/>
  <c r="E51" i="11"/>
  <c r="G51" i="11" s="1"/>
  <c r="D51" i="11"/>
  <c r="C51" i="11"/>
  <c r="B51" i="11"/>
  <c r="M50" i="11"/>
  <c r="J50" i="11"/>
  <c r="I50" i="11"/>
  <c r="L50" i="11" s="1"/>
  <c r="E50" i="11"/>
  <c r="G50" i="11" s="1"/>
  <c r="D50" i="11"/>
  <c r="C50" i="11"/>
  <c r="B50" i="11"/>
  <c r="M49" i="11"/>
  <c r="J49" i="11"/>
  <c r="I49" i="11"/>
  <c r="L49" i="11" s="1"/>
  <c r="E49" i="11"/>
  <c r="G49" i="11" s="1"/>
  <c r="D49" i="11"/>
  <c r="H49" i="11" s="1"/>
  <c r="C49" i="11"/>
  <c r="B49" i="11"/>
  <c r="M48" i="11"/>
  <c r="J48" i="11"/>
  <c r="I48" i="11"/>
  <c r="L48" i="11" s="1"/>
  <c r="E48" i="11"/>
  <c r="D48" i="11"/>
  <c r="F48" i="11" s="1"/>
  <c r="C48" i="11"/>
  <c r="B48" i="11"/>
  <c r="M47" i="11"/>
  <c r="J47" i="11"/>
  <c r="I47" i="11"/>
  <c r="L47" i="11" s="1"/>
  <c r="E47" i="11"/>
  <c r="G47" i="11" s="1"/>
  <c r="D47" i="11"/>
  <c r="F47" i="11" s="1"/>
  <c r="C47" i="11"/>
  <c r="B47" i="11"/>
  <c r="I44" i="11"/>
  <c r="F44" i="11"/>
  <c r="M39" i="11"/>
  <c r="J39" i="11"/>
  <c r="I39" i="11"/>
  <c r="L39" i="11" s="1"/>
  <c r="E39" i="11"/>
  <c r="G39" i="11" s="1"/>
  <c r="D39" i="11"/>
  <c r="F39" i="11" s="1"/>
  <c r="C39" i="11"/>
  <c r="B39" i="11"/>
  <c r="M38" i="11"/>
  <c r="L38" i="11"/>
  <c r="H38" i="11"/>
  <c r="G38" i="11"/>
  <c r="F38" i="11"/>
  <c r="M37" i="11"/>
  <c r="L37" i="11"/>
  <c r="H37" i="11"/>
  <c r="G37" i="11"/>
  <c r="F37" i="11"/>
  <c r="M36" i="11"/>
  <c r="L36" i="11"/>
  <c r="H36" i="11"/>
  <c r="G36" i="11"/>
  <c r="F36" i="11"/>
  <c r="M35" i="11"/>
  <c r="L35" i="11"/>
  <c r="H35" i="11"/>
  <c r="G35" i="11"/>
  <c r="F35" i="11"/>
  <c r="M34" i="11"/>
  <c r="L34" i="11"/>
  <c r="H34" i="11"/>
  <c r="G34" i="11"/>
  <c r="F34" i="11"/>
  <c r="M33" i="11"/>
  <c r="L33" i="11"/>
  <c r="H33" i="11"/>
  <c r="G33" i="11"/>
  <c r="F33" i="11"/>
  <c r="M32" i="11"/>
  <c r="L32" i="11"/>
  <c r="H32" i="11"/>
  <c r="G32" i="11"/>
  <c r="F32" i="11"/>
  <c r="M31" i="11"/>
  <c r="L31" i="11"/>
  <c r="H31" i="11"/>
  <c r="G31" i="11"/>
  <c r="F31" i="11"/>
  <c r="M30" i="11"/>
  <c r="L30" i="11"/>
  <c r="H30" i="11"/>
  <c r="G30" i="11"/>
  <c r="F30" i="11"/>
  <c r="M29" i="11"/>
  <c r="L29" i="11"/>
  <c r="H29" i="11"/>
  <c r="G29" i="11"/>
  <c r="F29" i="11"/>
  <c r="M28" i="11"/>
  <c r="L28" i="11"/>
  <c r="H28" i="11"/>
  <c r="G28" i="11"/>
  <c r="F28" i="11"/>
  <c r="M27" i="11"/>
  <c r="L27" i="11"/>
  <c r="H27" i="11"/>
  <c r="G27" i="11"/>
  <c r="F27" i="11"/>
  <c r="I24" i="11"/>
  <c r="F24" i="11"/>
  <c r="J19" i="11"/>
  <c r="I19" i="11"/>
  <c r="E19" i="11"/>
  <c r="G19" i="11" s="1"/>
  <c r="D19" i="11"/>
  <c r="F19" i="11" s="1"/>
  <c r="C19" i="11"/>
  <c r="B19" i="11"/>
  <c r="M18" i="11"/>
  <c r="L18" i="11"/>
  <c r="H18" i="11"/>
  <c r="G18" i="11"/>
  <c r="F18" i="11"/>
  <c r="M17" i="11"/>
  <c r="L17" i="11"/>
  <c r="H17" i="11"/>
  <c r="G17" i="11"/>
  <c r="F17" i="11"/>
  <c r="M16" i="11"/>
  <c r="L16" i="11"/>
  <c r="H16" i="11"/>
  <c r="G16" i="11"/>
  <c r="F16" i="11"/>
  <c r="L15" i="11"/>
  <c r="H15" i="11"/>
  <c r="M15" i="11" s="1"/>
  <c r="G15" i="11"/>
  <c r="F15" i="11"/>
  <c r="M14" i="11"/>
  <c r="L14" i="11"/>
  <c r="H14" i="11"/>
  <c r="G14" i="11"/>
  <c r="F14" i="11"/>
  <c r="M13" i="11"/>
  <c r="L13" i="11"/>
  <c r="H13" i="11"/>
  <c r="G13" i="11"/>
  <c r="F13" i="11"/>
  <c r="M12" i="11"/>
  <c r="L12" i="11"/>
  <c r="H12" i="11"/>
  <c r="G12" i="11"/>
  <c r="F12" i="11"/>
  <c r="M11" i="11"/>
  <c r="L11" i="11"/>
  <c r="H11" i="11"/>
  <c r="G11" i="11"/>
  <c r="F11" i="11"/>
  <c r="M10" i="11"/>
  <c r="L10" i="11"/>
  <c r="H10" i="11"/>
  <c r="G10" i="11"/>
  <c r="F10" i="11"/>
  <c r="M9" i="11"/>
  <c r="L9" i="11"/>
  <c r="H9" i="11"/>
  <c r="G9" i="11"/>
  <c r="F9" i="11"/>
  <c r="M8" i="11"/>
  <c r="L8" i="11"/>
  <c r="H8" i="11"/>
  <c r="G8" i="11"/>
  <c r="F8" i="11"/>
  <c r="M7" i="11"/>
  <c r="L7" i="11"/>
  <c r="H7" i="11"/>
  <c r="G7" i="11"/>
  <c r="F7" i="11"/>
  <c r="I4" i="11"/>
  <c r="F4" i="11"/>
  <c r="A42" i="7"/>
  <c r="A22" i="7"/>
  <c r="A2" i="7"/>
  <c r="J58" i="7"/>
  <c r="I58" i="7"/>
  <c r="E58" i="7"/>
  <c r="G58" i="7" s="1"/>
  <c r="D58" i="7"/>
  <c r="C58" i="7"/>
  <c r="B58" i="7"/>
  <c r="J57" i="7"/>
  <c r="I57" i="7"/>
  <c r="E57" i="7"/>
  <c r="G57" i="7" s="1"/>
  <c r="D57" i="7"/>
  <c r="C57" i="7"/>
  <c r="B57" i="7"/>
  <c r="J56" i="7"/>
  <c r="I56" i="7"/>
  <c r="L56" i="7" s="1"/>
  <c r="E56" i="7"/>
  <c r="G56" i="7" s="1"/>
  <c r="D56" i="7"/>
  <c r="C56" i="7"/>
  <c r="B56" i="7"/>
  <c r="J55" i="7"/>
  <c r="I55" i="7"/>
  <c r="E55" i="7"/>
  <c r="D55" i="7"/>
  <c r="C55" i="7"/>
  <c r="B55" i="7"/>
  <c r="J54" i="7"/>
  <c r="I54" i="7"/>
  <c r="E54" i="7"/>
  <c r="G54" i="7" s="1"/>
  <c r="D54" i="7"/>
  <c r="C54" i="7"/>
  <c r="B54" i="7"/>
  <c r="M53" i="7"/>
  <c r="J53" i="7"/>
  <c r="I53" i="7"/>
  <c r="L53" i="7" s="1"/>
  <c r="E53" i="7"/>
  <c r="G53" i="7" s="1"/>
  <c r="D53" i="7"/>
  <c r="F53" i="7" s="1"/>
  <c r="C53" i="7"/>
  <c r="B53" i="7"/>
  <c r="J52" i="7"/>
  <c r="I52" i="7"/>
  <c r="E52" i="7"/>
  <c r="G52" i="7" s="1"/>
  <c r="D52" i="7"/>
  <c r="F52" i="7" s="1"/>
  <c r="C52" i="7"/>
  <c r="B52" i="7"/>
  <c r="J51" i="7"/>
  <c r="I51" i="7"/>
  <c r="L51" i="7" s="1"/>
  <c r="E51" i="7"/>
  <c r="G51" i="7" s="1"/>
  <c r="D51" i="7"/>
  <c r="C51" i="7"/>
  <c r="B51" i="7"/>
  <c r="J50" i="7"/>
  <c r="I50" i="7"/>
  <c r="E50" i="7"/>
  <c r="G50" i="7" s="1"/>
  <c r="D50" i="7"/>
  <c r="F50" i="7" s="1"/>
  <c r="C50" i="7"/>
  <c r="B50" i="7"/>
  <c r="M49" i="7"/>
  <c r="J49" i="7"/>
  <c r="I49" i="7"/>
  <c r="L49" i="7" s="1"/>
  <c r="E49" i="7"/>
  <c r="G49" i="7" s="1"/>
  <c r="D49" i="7"/>
  <c r="C49" i="7"/>
  <c r="B49" i="7"/>
  <c r="J48" i="7"/>
  <c r="I48" i="7"/>
  <c r="L48" i="7" s="1"/>
  <c r="E48" i="7"/>
  <c r="G48" i="7" s="1"/>
  <c r="D48" i="7"/>
  <c r="C48" i="7"/>
  <c r="B48" i="7"/>
  <c r="J47" i="7"/>
  <c r="I47" i="7"/>
  <c r="E47" i="7"/>
  <c r="G47" i="7" s="1"/>
  <c r="D47" i="7"/>
  <c r="C47" i="7"/>
  <c r="B47" i="7"/>
  <c r="I44" i="7"/>
  <c r="F44" i="7"/>
  <c r="J39" i="7"/>
  <c r="I39" i="7"/>
  <c r="E39" i="7"/>
  <c r="D39" i="7"/>
  <c r="C39" i="7"/>
  <c r="B39" i="7"/>
  <c r="L38" i="7"/>
  <c r="H38" i="7"/>
  <c r="M38" i="7" s="1"/>
  <c r="G38" i="7"/>
  <c r="F38" i="7"/>
  <c r="L37" i="7"/>
  <c r="H37" i="7"/>
  <c r="M37" i="7" s="1"/>
  <c r="G37" i="7"/>
  <c r="F37" i="7"/>
  <c r="M36" i="7"/>
  <c r="L36" i="7"/>
  <c r="H36" i="7"/>
  <c r="G36" i="7"/>
  <c r="F36" i="7"/>
  <c r="L35" i="7"/>
  <c r="H35" i="7"/>
  <c r="M35" i="7" s="1"/>
  <c r="G35" i="7"/>
  <c r="F35" i="7"/>
  <c r="M34" i="7"/>
  <c r="L34" i="7"/>
  <c r="H34" i="7"/>
  <c r="G34" i="7"/>
  <c r="F34" i="7"/>
  <c r="M33" i="7"/>
  <c r="L33" i="7"/>
  <c r="H33" i="7"/>
  <c r="G33" i="7"/>
  <c r="F33" i="7"/>
  <c r="L32" i="7"/>
  <c r="H32" i="7"/>
  <c r="M32" i="7" s="1"/>
  <c r="G32" i="7"/>
  <c r="F32" i="7"/>
  <c r="M31" i="7"/>
  <c r="L31" i="7"/>
  <c r="H31" i="7"/>
  <c r="G31" i="7"/>
  <c r="F31" i="7"/>
  <c r="L30" i="7"/>
  <c r="H30" i="7"/>
  <c r="M30" i="7" s="1"/>
  <c r="G30" i="7"/>
  <c r="F30" i="7"/>
  <c r="M29" i="7"/>
  <c r="L29" i="7"/>
  <c r="H29" i="7"/>
  <c r="G29" i="7"/>
  <c r="F29" i="7"/>
  <c r="M28" i="7"/>
  <c r="L28" i="7"/>
  <c r="H28" i="7"/>
  <c r="G28" i="7"/>
  <c r="F28" i="7"/>
  <c r="M27" i="7"/>
  <c r="L27" i="7"/>
  <c r="H27" i="7"/>
  <c r="G27" i="7"/>
  <c r="F27" i="7"/>
  <c r="I24" i="7"/>
  <c r="F24" i="7"/>
  <c r="J19" i="7"/>
  <c r="I19" i="7"/>
  <c r="E19" i="7"/>
  <c r="G19" i="7" s="1"/>
  <c r="D19" i="7"/>
  <c r="C19" i="7"/>
  <c r="B19" i="7"/>
  <c r="M18" i="7"/>
  <c r="L18" i="7"/>
  <c r="H18" i="7"/>
  <c r="G18" i="7"/>
  <c r="F18" i="7"/>
  <c r="L17" i="7"/>
  <c r="H17" i="7"/>
  <c r="M17" i="7" s="1"/>
  <c r="G17" i="7"/>
  <c r="F17" i="7"/>
  <c r="M16" i="7"/>
  <c r="L16" i="7"/>
  <c r="H16" i="7"/>
  <c r="G16" i="7"/>
  <c r="F16" i="7"/>
  <c r="L15" i="7"/>
  <c r="H15" i="7"/>
  <c r="M15" i="7" s="1"/>
  <c r="G15" i="7"/>
  <c r="F15" i="7"/>
  <c r="L14" i="7"/>
  <c r="H14" i="7"/>
  <c r="M14" i="7" s="1"/>
  <c r="G14" i="7"/>
  <c r="F14" i="7"/>
  <c r="M13" i="7"/>
  <c r="L13" i="7"/>
  <c r="H13" i="7"/>
  <c r="G13" i="7"/>
  <c r="F13" i="7"/>
  <c r="L12" i="7"/>
  <c r="H12" i="7"/>
  <c r="M12" i="7" s="1"/>
  <c r="G12" i="7"/>
  <c r="F12" i="7"/>
  <c r="L11" i="7"/>
  <c r="H11" i="7"/>
  <c r="M11" i="7" s="1"/>
  <c r="G11" i="7"/>
  <c r="F11" i="7"/>
  <c r="M10" i="7"/>
  <c r="L10" i="7"/>
  <c r="H10" i="7"/>
  <c r="G10" i="7"/>
  <c r="F10" i="7"/>
  <c r="M9" i="7"/>
  <c r="L9" i="7"/>
  <c r="H9" i="7"/>
  <c r="G9" i="7"/>
  <c r="F9" i="7"/>
  <c r="L8" i="7"/>
  <c r="H8" i="7"/>
  <c r="M8" i="7" s="1"/>
  <c r="G8" i="7"/>
  <c r="F8" i="7"/>
  <c r="L7" i="7"/>
  <c r="H7" i="7"/>
  <c r="M7" i="7" s="1"/>
  <c r="G7" i="7"/>
  <c r="F7" i="7"/>
  <c r="I4" i="7"/>
  <c r="F4" i="7"/>
  <c r="A42" i="10"/>
  <c r="A22" i="10"/>
  <c r="A2" i="10"/>
  <c r="J58" i="10"/>
  <c r="I58" i="10"/>
  <c r="E58" i="10"/>
  <c r="D58" i="10"/>
  <c r="C58" i="10"/>
  <c r="B58" i="10"/>
  <c r="J57" i="10"/>
  <c r="I57" i="10"/>
  <c r="E57" i="10"/>
  <c r="G57" i="10" s="1"/>
  <c r="D57" i="10"/>
  <c r="C57" i="10"/>
  <c r="B57" i="10"/>
  <c r="J56" i="10"/>
  <c r="I56" i="10"/>
  <c r="L56" i="10" s="1"/>
  <c r="E56" i="10"/>
  <c r="G56" i="10" s="1"/>
  <c r="D56" i="10"/>
  <c r="C56" i="10"/>
  <c r="B56" i="10"/>
  <c r="J55" i="10"/>
  <c r="I55" i="10"/>
  <c r="E55" i="10"/>
  <c r="D55" i="10"/>
  <c r="C55" i="10"/>
  <c r="B55" i="10"/>
  <c r="J54" i="10"/>
  <c r="I54" i="10"/>
  <c r="E54" i="10"/>
  <c r="G54" i="10" s="1"/>
  <c r="D54" i="10"/>
  <c r="C54" i="10"/>
  <c r="B54" i="10"/>
  <c r="J53" i="10"/>
  <c r="I53" i="10"/>
  <c r="E53" i="10"/>
  <c r="G53" i="10" s="1"/>
  <c r="D53" i="10"/>
  <c r="C53" i="10"/>
  <c r="B53" i="10"/>
  <c r="J52" i="10"/>
  <c r="I52" i="10"/>
  <c r="E52" i="10"/>
  <c r="G52" i="10" s="1"/>
  <c r="D52" i="10"/>
  <c r="C52" i="10"/>
  <c r="B52" i="10"/>
  <c r="J51" i="10"/>
  <c r="I51" i="10"/>
  <c r="L51" i="10" s="1"/>
  <c r="E51" i="10"/>
  <c r="D51" i="10"/>
  <c r="C51" i="10"/>
  <c r="B51" i="10"/>
  <c r="J50" i="10"/>
  <c r="I50" i="10"/>
  <c r="E50" i="10"/>
  <c r="G50" i="10" s="1"/>
  <c r="D50" i="10"/>
  <c r="F50" i="10" s="1"/>
  <c r="C50" i="10"/>
  <c r="B50" i="10"/>
  <c r="M49" i="10"/>
  <c r="J49" i="10"/>
  <c r="I49" i="10"/>
  <c r="L49" i="10" s="1"/>
  <c r="E49" i="10"/>
  <c r="G49" i="10" s="1"/>
  <c r="D49" i="10"/>
  <c r="C49" i="10"/>
  <c r="B49" i="10"/>
  <c r="J48" i="10"/>
  <c r="I48" i="10"/>
  <c r="E48" i="10"/>
  <c r="D48" i="10"/>
  <c r="C48" i="10"/>
  <c r="B48" i="10"/>
  <c r="J47" i="10"/>
  <c r="I47" i="10"/>
  <c r="E47" i="10"/>
  <c r="D47" i="10"/>
  <c r="C47" i="10"/>
  <c r="B47" i="10"/>
  <c r="I44" i="10"/>
  <c r="F44" i="10"/>
  <c r="J39" i="10"/>
  <c r="I39" i="10"/>
  <c r="E39" i="10"/>
  <c r="D39" i="10"/>
  <c r="C39" i="10"/>
  <c r="B39" i="10"/>
  <c r="L38" i="10"/>
  <c r="H38" i="10"/>
  <c r="M38" i="10" s="1"/>
  <c r="G38" i="10"/>
  <c r="F38" i="10"/>
  <c r="L37" i="10"/>
  <c r="H37" i="10"/>
  <c r="M37" i="10" s="1"/>
  <c r="G37" i="10"/>
  <c r="F37" i="10"/>
  <c r="M36" i="10"/>
  <c r="L36" i="10"/>
  <c r="H36" i="10"/>
  <c r="G36" i="10"/>
  <c r="F36" i="10"/>
  <c r="L35" i="10"/>
  <c r="H35" i="10"/>
  <c r="M35" i="10" s="1"/>
  <c r="G35" i="10"/>
  <c r="F35" i="10"/>
  <c r="L34" i="10"/>
  <c r="H34" i="10"/>
  <c r="M34" i="10" s="1"/>
  <c r="G34" i="10"/>
  <c r="F34" i="10"/>
  <c r="L33" i="10"/>
  <c r="H33" i="10"/>
  <c r="M33" i="10" s="1"/>
  <c r="G33" i="10"/>
  <c r="F33" i="10"/>
  <c r="M32" i="10"/>
  <c r="L32" i="10"/>
  <c r="H32" i="10"/>
  <c r="G32" i="10"/>
  <c r="F32" i="10"/>
  <c r="M31" i="10"/>
  <c r="L31" i="10"/>
  <c r="H31" i="10"/>
  <c r="G31" i="10"/>
  <c r="F31" i="10"/>
  <c r="L30" i="10"/>
  <c r="H30" i="10"/>
  <c r="M30" i="10" s="1"/>
  <c r="G30" i="10"/>
  <c r="F30" i="10"/>
  <c r="M29" i="10"/>
  <c r="L29" i="10"/>
  <c r="H29" i="10"/>
  <c r="G29" i="10"/>
  <c r="F29" i="10"/>
  <c r="L28" i="10"/>
  <c r="H28" i="10"/>
  <c r="M28" i="10" s="1"/>
  <c r="G28" i="10"/>
  <c r="F28" i="10"/>
  <c r="L27" i="10"/>
  <c r="H27" i="10"/>
  <c r="M27" i="10" s="1"/>
  <c r="G27" i="10"/>
  <c r="F27" i="10"/>
  <c r="I24" i="10"/>
  <c r="F24" i="10"/>
  <c r="J19" i="10"/>
  <c r="I19" i="10"/>
  <c r="E19" i="10"/>
  <c r="D19" i="10"/>
  <c r="C19" i="10"/>
  <c r="B19" i="10"/>
  <c r="L18" i="10"/>
  <c r="H18" i="10"/>
  <c r="M18" i="10" s="1"/>
  <c r="G18" i="10"/>
  <c r="F18" i="10"/>
  <c r="L17" i="10"/>
  <c r="H17" i="10"/>
  <c r="M17" i="10" s="1"/>
  <c r="G17" i="10"/>
  <c r="F17" i="10"/>
  <c r="M16" i="10"/>
  <c r="L16" i="10"/>
  <c r="H16" i="10"/>
  <c r="G16" i="10"/>
  <c r="F16" i="10"/>
  <c r="L15" i="10"/>
  <c r="H15" i="10"/>
  <c r="M15" i="10" s="1"/>
  <c r="G15" i="10"/>
  <c r="F15" i="10"/>
  <c r="L14" i="10"/>
  <c r="H14" i="10"/>
  <c r="M14" i="10" s="1"/>
  <c r="G14" i="10"/>
  <c r="F14" i="10"/>
  <c r="L13" i="10"/>
  <c r="H13" i="10"/>
  <c r="M13" i="10" s="1"/>
  <c r="G13" i="10"/>
  <c r="F13" i="10"/>
  <c r="L12" i="10"/>
  <c r="H12" i="10"/>
  <c r="M12" i="10" s="1"/>
  <c r="G12" i="10"/>
  <c r="F12" i="10"/>
  <c r="L11" i="10"/>
  <c r="H11" i="10"/>
  <c r="M11" i="10" s="1"/>
  <c r="G11" i="10"/>
  <c r="F11" i="10"/>
  <c r="M10" i="10"/>
  <c r="L10" i="10"/>
  <c r="H10" i="10"/>
  <c r="G10" i="10"/>
  <c r="F10" i="10"/>
  <c r="M9" i="10"/>
  <c r="L9" i="10"/>
  <c r="H9" i="10"/>
  <c r="G9" i="10"/>
  <c r="F9" i="10"/>
  <c r="L8" i="10"/>
  <c r="H8" i="10"/>
  <c r="M8" i="10" s="1"/>
  <c r="G8" i="10"/>
  <c r="F8" i="10"/>
  <c r="L7" i="10"/>
  <c r="H7" i="10"/>
  <c r="M7" i="10" s="1"/>
  <c r="G7" i="10"/>
  <c r="F7" i="10"/>
  <c r="I4" i="10"/>
  <c r="F4" i="10"/>
  <c r="A42" i="8"/>
  <c r="A2" i="8"/>
  <c r="J58" i="8"/>
  <c r="I58" i="8"/>
  <c r="E58" i="8"/>
  <c r="D58" i="8"/>
  <c r="C58" i="8"/>
  <c r="B58" i="8"/>
  <c r="J57" i="8"/>
  <c r="I57" i="8"/>
  <c r="E57" i="8"/>
  <c r="G57" i="8" s="1"/>
  <c r="D57" i="8"/>
  <c r="C57" i="8"/>
  <c r="B57" i="8"/>
  <c r="J56" i="8"/>
  <c r="I56" i="8"/>
  <c r="L56" i="8" s="1"/>
  <c r="E56" i="8"/>
  <c r="G56" i="8" s="1"/>
  <c r="D56" i="8"/>
  <c r="C56" i="8"/>
  <c r="B56" i="8"/>
  <c r="J55" i="8"/>
  <c r="I55" i="8"/>
  <c r="E55" i="8"/>
  <c r="D55" i="8"/>
  <c r="C55" i="8"/>
  <c r="B55" i="8"/>
  <c r="J54" i="8"/>
  <c r="I54" i="8"/>
  <c r="E54" i="8"/>
  <c r="D54" i="8"/>
  <c r="C54" i="8"/>
  <c r="B54" i="8"/>
  <c r="J53" i="8"/>
  <c r="I53" i="8"/>
  <c r="E53" i="8"/>
  <c r="D53" i="8"/>
  <c r="C53" i="8"/>
  <c r="B53" i="8"/>
  <c r="J52" i="8"/>
  <c r="I52" i="8"/>
  <c r="E52" i="8"/>
  <c r="G52" i="8" s="1"/>
  <c r="D52" i="8"/>
  <c r="C52" i="8"/>
  <c r="B52" i="8"/>
  <c r="J51" i="8"/>
  <c r="I51" i="8"/>
  <c r="E51" i="8"/>
  <c r="D51" i="8"/>
  <c r="C51" i="8"/>
  <c r="B51" i="8"/>
  <c r="J50" i="8"/>
  <c r="I50" i="8"/>
  <c r="L50" i="8" s="1"/>
  <c r="E50" i="8"/>
  <c r="G50" i="8" s="1"/>
  <c r="D50" i="8"/>
  <c r="F50" i="8" s="1"/>
  <c r="C50" i="8"/>
  <c r="B50" i="8"/>
  <c r="M49" i="8"/>
  <c r="J49" i="8"/>
  <c r="I49" i="8"/>
  <c r="L49" i="8" s="1"/>
  <c r="E49" i="8"/>
  <c r="G49" i="8" s="1"/>
  <c r="D49" i="8"/>
  <c r="C49" i="8"/>
  <c r="B49" i="8"/>
  <c r="J48" i="8"/>
  <c r="I48" i="8"/>
  <c r="E48" i="8"/>
  <c r="D48" i="8"/>
  <c r="C48" i="8"/>
  <c r="B48" i="8"/>
  <c r="J47" i="8"/>
  <c r="I47" i="8"/>
  <c r="E47" i="8"/>
  <c r="D47" i="8"/>
  <c r="C47" i="8"/>
  <c r="I44" i="8"/>
  <c r="F44" i="8"/>
  <c r="J39" i="8"/>
  <c r="I39" i="8"/>
  <c r="E39" i="8"/>
  <c r="D39" i="8"/>
  <c r="C39" i="8"/>
  <c r="B39" i="8"/>
  <c r="H38" i="8"/>
  <c r="M38" i="8" s="1"/>
  <c r="G38" i="8"/>
  <c r="F38" i="8"/>
  <c r="L37" i="8"/>
  <c r="H37" i="8"/>
  <c r="M37" i="8" s="1"/>
  <c r="G37" i="8"/>
  <c r="F37" i="8"/>
  <c r="M36" i="8"/>
  <c r="L36" i="8"/>
  <c r="H36" i="8"/>
  <c r="G36" i="8"/>
  <c r="F36" i="8"/>
  <c r="L35" i="8"/>
  <c r="H35" i="8"/>
  <c r="M35" i="8" s="1"/>
  <c r="G35" i="8"/>
  <c r="F35" i="8"/>
  <c r="L34" i="8"/>
  <c r="H34" i="8"/>
  <c r="M34" i="8" s="1"/>
  <c r="G34" i="8"/>
  <c r="F34" i="8"/>
  <c r="L33" i="8"/>
  <c r="M33" i="8"/>
  <c r="G33" i="8"/>
  <c r="L32" i="8"/>
  <c r="M32" i="8"/>
  <c r="G32" i="8"/>
  <c r="L31" i="8"/>
  <c r="M31" i="8"/>
  <c r="G31" i="8"/>
  <c r="F31" i="8"/>
  <c r="L30" i="8"/>
  <c r="H30" i="8"/>
  <c r="M30" i="8" s="1"/>
  <c r="G30" i="8"/>
  <c r="F30" i="8"/>
  <c r="M29" i="8"/>
  <c r="L29" i="8"/>
  <c r="H29" i="8"/>
  <c r="G29" i="8"/>
  <c r="F29" i="8"/>
  <c r="L28" i="8"/>
  <c r="H28" i="8"/>
  <c r="M28" i="8" s="1"/>
  <c r="G28" i="8"/>
  <c r="F28" i="8"/>
  <c r="L27" i="8"/>
  <c r="H27" i="8"/>
  <c r="M27" i="8" s="1"/>
  <c r="G27" i="8"/>
  <c r="F27" i="8"/>
  <c r="L12" i="8"/>
  <c r="H12" i="8"/>
  <c r="M12" i="8" s="1"/>
  <c r="G12" i="8"/>
  <c r="F12" i="8"/>
  <c r="L11" i="8"/>
  <c r="H11" i="8"/>
  <c r="M11" i="8" s="1"/>
  <c r="G11" i="8"/>
  <c r="F11" i="8"/>
  <c r="M10" i="8"/>
  <c r="L10" i="8"/>
  <c r="H10" i="8"/>
  <c r="G10" i="8"/>
  <c r="F10" i="8"/>
  <c r="M9" i="8"/>
  <c r="L9" i="8"/>
  <c r="H9" i="8"/>
  <c r="G9" i="8"/>
  <c r="F9" i="8"/>
  <c r="H8" i="8"/>
  <c r="M8" i="8" s="1"/>
  <c r="G8" i="8"/>
  <c r="F8" i="8"/>
  <c r="H7" i="8"/>
  <c r="M7" i="8" s="1"/>
  <c r="G7" i="8"/>
  <c r="F7" i="8"/>
  <c r="I4" i="8"/>
  <c r="F4" i="8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G55" i="7" l="1"/>
  <c r="E61" i="2"/>
  <c r="L57" i="11"/>
  <c r="L53" i="11"/>
  <c r="L19" i="11"/>
  <c r="L58" i="11"/>
  <c r="F19" i="7"/>
  <c r="L39" i="7"/>
  <c r="H54" i="11"/>
  <c r="G54" i="8"/>
  <c r="G39" i="8"/>
  <c r="F39" i="7"/>
  <c r="G39" i="10"/>
  <c r="H39" i="7"/>
  <c r="M39" i="7" s="1"/>
  <c r="F48" i="10"/>
  <c r="G30" i="2"/>
  <c r="H39" i="8"/>
  <c r="M39" i="8" s="1"/>
  <c r="B61" i="2"/>
  <c r="E54" i="2"/>
  <c r="E58" i="2"/>
  <c r="E60" i="2"/>
  <c r="E53" i="2"/>
  <c r="E56" i="2"/>
  <c r="C56" i="2"/>
  <c r="D56" i="2"/>
  <c r="E57" i="2"/>
  <c r="H39" i="10"/>
  <c r="M39" i="10" s="1"/>
  <c r="E55" i="2"/>
  <c r="G58" i="10"/>
  <c r="H56" i="7"/>
  <c r="M56" i="7" s="1"/>
  <c r="H51" i="11"/>
  <c r="H51" i="7"/>
  <c r="M51" i="7" s="1"/>
  <c r="H50" i="11"/>
  <c r="E59" i="2"/>
  <c r="H48" i="7"/>
  <c r="M48" i="7" s="1"/>
  <c r="H19" i="11"/>
  <c r="M19" i="11" s="1"/>
  <c r="B59" i="11"/>
  <c r="H58" i="11"/>
  <c r="H56" i="11"/>
  <c r="F39" i="8"/>
  <c r="F39" i="10"/>
  <c r="H47" i="11"/>
  <c r="L39" i="8"/>
  <c r="L39" i="10"/>
  <c r="H50" i="7"/>
  <c r="M50" i="7" s="1"/>
  <c r="H55" i="7"/>
  <c r="M55" i="7" s="1"/>
  <c r="F58" i="7"/>
  <c r="J59" i="11"/>
  <c r="H55" i="11"/>
  <c r="L53" i="10"/>
  <c r="H49" i="10"/>
  <c r="H57" i="10"/>
  <c r="M57" i="10" s="1"/>
  <c r="F51" i="8"/>
  <c r="H57" i="8"/>
  <c r="M57" i="8" s="1"/>
  <c r="H56" i="8"/>
  <c r="M56" i="8" s="1"/>
  <c r="L19" i="10"/>
  <c r="L18" i="2"/>
  <c r="D60" i="2"/>
  <c r="D54" i="2"/>
  <c r="D49" i="2"/>
  <c r="D58" i="2"/>
  <c r="D50" i="2"/>
  <c r="C60" i="2"/>
  <c r="D52" i="2"/>
  <c r="L35" i="2"/>
  <c r="L39" i="2"/>
  <c r="C50" i="2"/>
  <c r="C58" i="2"/>
  <c r="C54" i="2"/>
  <c r="C57" i="2"/>
  <c r="L34" i="2"/>
  <c r="L38" i="2"/>
  <c r="C55" i="2"/>
  <c r="B56" i="2"/>
  <c r="C53" i="2"/>
  <c r="L32" i="2"/>
  <c r="L36" i="2"/>
  <c r="L40" i="2"/>
  <c r="C59" i="2"/>
  <c r="L29" i="2"/>
  <c r="L33" i="2"/>
  <c r="L37" i="2"/>
  <c r="C61" i="2"/>
  <c r="B54" i="2"/>
  <c r="B55" i="2"/>
  <c r="B57" i="2"/>
  <c r="B53" i="2"/>
  <c r="B59" i="2"/>
  <c r="B49" i="2"/>
  <c r="B60" i="2"/>
  <c r="L12" i="2"/>
  <c r="J59" i="5"/>
  <c r="I59" i="2"/>
  <c r="J60" i="2"/>
  <c r="I55" i="2"/>
  <c r="I49" i="2"/>
  <c r="I53" i="2"/>
  <c r="G58" i="8"/>
  <c r="G53" i="8"/>
  <c r="L14" i="2"/>
  <c r="F48" i="8"/>
  <c r="L19" i="2"/>
  <c r="J50" i="2"/>
  <c r="J54" i="2"/>
  <c r="J58" i="2"/>
  <c r="J55" i="2"/>
  <c r="J59" i="2"/>
  <c r="J56" i="2"/>
  <c r="J49" i="2"/>
  <c r="J53" i="2"/>
  <c r="J57" i="2"/>
  <c r="J61" i="2"/>
  <c r="I50" i="2"/>
  <c r="I58" i="2"/>
  <c r="H51" i="10"/>
  <c r="M51" i="10" s="1"/>
  <c r="I59" i="5"/>
  <c r="F58" i="8"/>
  <c r="B59" i="10"/>
  <c r="H19" i="7"/>
  <c r="M19" i="7" s="1"/>
  <c r="H57" i="11"/>
  <c r="J51" i="2"/>
  <c r="F51" i="2"/>
  <c r="C59" i="10"/>
  <c r="D59" i="2"/>
  <c r="B59" i="8"/>
  <c r="H48" i="8"/>
  <c r="M48" i="8" s="1"/>
  <c r="D59" i="10"/>
  <c r="H48" i="11"/>
  <c r="C59" i="8"/>
  <c r="L53" i="8"/>
  <c r="H56" i="10"/>
  <c r="M56" i="10" s="1"/>
  <c r="G39" i="7"/>
  <c r="H58" i="7"/>
  <c r="M58" i="7" s="1"/>
  <c r="I59" i="11"/>
  <c r="G48" i="11"/>
  <c r="F50" i="11"/>
  <c r="F51" i="11"/>
  <c r="H52" i="11"/>
  <c r="D57" i="2"/>
  <c r="H57" i="7"/>
  <c r="M57" i="7" s="1"/>
  <c r="C59" i="11"/>
  <c r="H53" i="11"/>
  <c r="D55" i="2"/>
  <c r="H39" i="11"/>
  <c r="D59" i="11"/>
  <c r="F59" i="11" s="1"/>
  <c r="L28" i="2"/>
  <c r="L51" i="8"/>
  <c r="H50" i="10"/>
  <c r="M50" i="10" s="1"/>
  <c r="F58" i="10"/>
  <c r="E59" i="11"/>
  <c r="G59" i="11" s="1"/>
  <c r="D53" i="2"/>
  <c r="D61" i="2"/>
  <c r="L16" i="2"/>
  <c r="H30" i="2"/>
  <c r="E52" i="2"/>
  <c r="B50" i="2"/>
  <c r="I52" i="2"/>
  <c r="L52" i="2" s="1"/>
  <c r="I56" i="2"/>
  <c r="I60" i="2"/>
  <c r="L15" i="2"/>
  <c r="J52" i="2"/>
  <c r="C20" i="2"/>
  <c r="I57" i="2"/>
  <c r="I61" i="2"/>
  <c r="D20" i="2"/>
  <c r="I51" i="2"/>
  <c r="L51" i="2" s="1"/>
  <c r="B52" i="2"/>
  <c r="B58" i="2"/>
  <c r="I54" i="2"/>
  <c r="B20" i="2"/>
  <c r="E20" i="2"/>
  <c r="C49" i="2"/>
  <c r="C52" i="2"/>
  <c r="L17" i="2"/>
  <c r="F30" i="2"/>
  <c r="L11" i="2"/>
  <c r="L13" i="2"/>
  <c r="H9" i="2"/>
  <c r="F49" i="11"/>
  <c r="G54" i="11"/>
  <c r="F57" i="11"/>
  <c r="F52" i="11"/>
  <c r="I59" i="7"/>
  <c r="L50" i="7"/>
  <c r="L57" i="7"/>
  <c r="J59" i="7"/>
  <c r="L54" i="7"/>
  <c r="H52" i="7"/>
  <c r="M52" i="7" s="1"/>
  <c r="F56" i="7"/>
  <c r="B59" i="7"/>
  <c r="H49" i="7"/>
  <c r="H53" i="7"/>
  <c r="H54" i="7"/>
  <c r="M54" i="7" s="1"/>
  <c r="L55" i="7"/>
  <c r="C59" i="7"/>
  <c r="L19" i="7"/>
  <c r="F49" i="7"/>
  <c r="F57" i="7"/>
  <c r="D59" i="7"/>
  <c r="H47" i="7"/>
  <c r="M47" i="7" s="1"/>
  <c r="F48" i="7"/>
  <c r="L52" i="7"/>
  <c r="E59" i="7"/>
  <c r="F51" i="7"/>
  <c r="F54" i="7"/>
  <c r="L47" i="7"/>
  <c r="L58" i="7"/>
  <c r="F47" i="7"/>
  <c r="F55" i="7"/>
  <c r="L48" i="10"/>
  <c r="L57" i="10"/>
  <c r="J59" i="10"/>
  <c r="L52" i="10"/>
  <c r="I59" i="10"/>
  <c r="H48" i="10"/>
  <c r="M48" i="10" s="1"/>
  <c r="F51" i="10"/>
  <c r="H47" i="10"/>
  <c r="M47" i="10" s="1"/>
  <c r="G48" i="10"/>
  <c r="L50" i="10"/>
  <c r="F55" i="10"/>
  <c r="F56" i="10"/>
  <c r="H58" i="10"/>
  <c r="M58" i="10" s="1"/>
  <c r="F53" i="10"/>
  <c r="H55" i="10"/>
  <c r="M55" i="10" s="1"/>
  <c r="L58" i="10"/>
  <c r="G19" i="10"/>
  <c r="H54" i="10"/>
  <c r="M54" i="10" s="1"/>
  <c r="L55" i="10"/>
  <c r="H19" i="10"/>
  <c r="M19" i="10" s="1"/>
  <c r="H52" i="10"/>
  <c r="M52" i="10" s="1"/>
  <c r="H53" i="10"/>
  <c r="M53" i="10" s="1"/>
  <c r="L54" i="10"/>
  <c r="E59" i="10"/>
  <c r="G51" i="10"/>
  <c r="F54" i="10"/>
  <c r="L47" i="10"/>
  <c r="F49" i="10"/>
  <c r="F57" i="10"/>
  <c r="F52" i="10"/>
  <c r="F19" i="10"/>
  <c r="F47" i="10"/>
  <c r="G47" i="10"/>
  <c r="G55" i="10"/>
  <c r="L57" i="8"/>
  <c r="I59" i="8"/>
  <c r="L52" i="8"/>
  <c r="J59" i="8"/>
  <c r="D59" i="8"/>
  <c r="H47" i="8"/>
  <c r="M47" i="8" s="1"/>
  <c r="G48" i="8"/>
  <c r="H55" i="8"/>
  <c r="M55" i="8" s="1"/>
  <c r="F56" i="8"/>
  <c r="H58" i="8"/>
  <c r="M58" i="8" s="1"/>
  <c r="H50" i="8"/>
  <c r="M50" i="8" s="1"/>
  <c r="L48" i="8"/>
  <c r="F53" i="8"/>
  <c r="G55" i="8"/>
  <c r="L58" i="8"/>
  <c r="H54" i="8"/>
  <c r="M54" i="8" s="1"/>
  <c r="L55" i="8"/>
  <c r="H52" i="8"/>
  <c r="M52" i="8" s="1"/>
  <c r="H53" i="8"/>
  <c r="M53" i="8" s="1"/>
  <c r="L54" i="8"/>
  <c r="H49" i="8"/>
  <c r="E59" i="8"/>
  <c r="L47" i="8"/>
  <c r="G51" i="8"/>
  <c r="F54" i="8"/>
  <c r="F49" i="8"/>
  <c r="H51" i="8"/>
  <c r="M51" i="8" s="1"/>
  <c r="F57" i="8"/>
  <c r="F52" i="8"/>
  <c r="F47" i="8"/>
  <c r="F55" i="8"/>
  <c r="G47" i="8"/>
  <c r="F59" i="7" l="1"/>
  <c r="L59" i="7"/>
  <c r="G59" i="7"/>
  <c r="L59" i="11"/>
  <c r="G59" i="8"/>
  <c r="M30" i="2"/>
  <c r="G51" i="2"/>
  <c r="L59" i="8"/>
  <c r="L61" i="2"/>
  <c r="F59" i="10"/>
  <c r="L59" i="10"/>
  <c r="H59" i="7"/>
  <c r="M59" i="7" s="1"/>
  <c r="H59" i="11"/>
  <c r="G59" i="10"/>
  <c r="L57" i="2"/>
  <c r="L49" i="2"/>
  <c r="L56" i="2"/>
  <c r="L55" i="2"/>
  <c r="L60" i="2"/>
  <c r="L59" i="2"/>
  <c r="L53" i="2"/>
  <c r="L54" i="2"/>
  <c r="F59" i="8"/>
  <c r="L50" i="2"/>
  <c r="L58" i="2"/>
  <c r="F20" i="2"/>
  <c r="H20" i="2"/>
  <c r="M20" i="2" s="1"/>
  <c r="H59" i="10"/>
  <c r="M59" i="10" s="1"/>
  <c r="H51" i="2"/>
  <c r="G20" i="2"/>
  <c r="H59" i="8"/>
  <c r="M59" i="8" s="1"/>
  <c r="M51" i="2" l="1"/>
  <c r="A42" i="6"/>
  <c r="A2" i="6"/>
  <c r="J58" i="6"/>
  <c r="I58" i="6"/>
  <c r="E58" i="6"/>
  <c r="D58" i="6"/>
  <c r="C58" i="6"/>
  <c r="B58" i="6"/>
  <c r="J57" i="6"/>
  <c r="I57" i="6"/>
  <c r="E57" i="6"/>
  <c r="D57" i="6"/>
  <c r="C57" i="6"/>
  <c r="B57" i="6"/>
  <c r="J56" i="6"/>
  <c r="I56" i="6"/>
  <c r="L56" i="6" s="1"/>
  <c r="E56" i="6"/>
  <c r="G56" i="6" s="1"/>
  <c r="D56" i="6"/>
  <c r="C56" i="6"/>
  <c r="B56" i="6"/>
  <c r="J55" i="6"/>
  <c r="I55" i="6"/>
  <c r="E55" i="6"/>
  <c r="D55" i="6"/>
  <c r="C55" i="6"/>
  <c r="B55" i="6"/>
  <c r="J54" i="6"/>
  <c r="I54" i="6"/>
  <c r="E54" i="6"/>
  <c r="G54" i="6" s="1"/>
  <c r="D54" i="6"/>
  <c r="C54" i="6"/>
  <c r="B54" i="6"/>
  <c r="M53" i="6"/>
  <c r="J53" i="6"/>
  <c r="I53" i="6"/>
  <c r="L53" i="6" s="1"/>
  <c r="E53" i="6"/>
  <c r="G53" i="6" s="1"/>
  <c r="D53" i="6"/>
  <c r="F53" i="6" s="1"/>
  <c r="C53" i="6"/>
  <c r="B53" i="6"/>
  <c r="J52" i="6"/>
  <c r="I52" i="6"/>
  <c r="E52" i="6"/>
  <c r="G52" i="6" s="1"/>
  <c r="D52" i="6"/>
  <c r="C52" i="6"/>
  <c r="B52" i="6"/>
  <c r="J51" i="6"/>
  <c r="I51" i="6"/>
  <c r="E51" i="6"/>
  <c r="G51" i="6" s="1"/>
  <c r="D51" i="6"/>
  <c r="C51" i="6"/>
  <c r="B51" i="6"/>
  <c r="J50" i="6"/>
  <c r="I50" i="6"/>
  <c r="E50" i="6"/>
  <c r="G50" i="6" s="1"/>
  <c r="D50" i="6"/>
  <c r="C50" i="6"/>
  <c r="B50" i="6"/>
  <c r="J49" i="6"/>
  <c r="I49" i="6"/>
  <c r="L49" i="6" s="1"/>
  <c r="E49" i="6"/>
  <c r="D49" i="6"/>
  <c r="C49" i="6"/>
  <c r="B49" i="6"/>
  <c r="J48" i="6"/>
  <c r="I48" i="6"/>
  <c r="E48" i="6"/>
  <c r="G48" i="6" s="1"/>
  <c r="D48" i="6"/>
  <c r="C48" i="6"/>
  <c r="B48" i="6"/>
  <c r="J47" i="6"/>
  <c r="I47" i="6"/>
  <c r="E47" i="6"/>
  <c r="D47" i="6"/>
  <c r="C47" i="6"/>
  <c r="B47" i="6"/>
  <c r="I44" i="6"/>
  <c r="F44" i="6"/>
  <c r="J39" i="6"/>
  <c r="I39" i="6"/>
  <c r="E39" i="6"/>
  <c r="D39" i="6"/>
  <c r="C39" i="6"/>
  <c r="L38" i="6"/>
  <c r="H38" i="6"/>
  <c r="M38" i="6" s="1"/>
  <c r="G38" i="6"/>
  <c r="F38" i="6"/>
  <c r="L37" i="6"/>
  <c r="H37" i="6"/>
  <c r="M37" i="6" s="1"/>
  <c r="G37" i="6"/>
  <c r="F37" i="6"/>
  <c r="M36" i="6"/>
  <c r="L36" i="6"/>
  <c r="H36" i="6"/>
  <c r="G36" i="6"/>
  <c r="F36" i="6"/>
  <c r="L35" i="6"/>
  <c r="H35" i="6"/>
  <c r="M35" i="6" s="1"/>
  <c r="G35" i="6"/>
  <c r="F35" i="6"/>
  <c r="M34" i="6"/>
  <c r="L34" i="6"/>
  <c r="H34" i="6"/>
  <c r="G34" i="6"/>
  <c r="F34" i="6"/>
  <c r="M33" i="6"/>
  <c r="L33" i="6"/>
  <c r="H33" i="6"/>
  <c r="G33" i="6"/>
  <c r="F33" i="6"/>
  <c r="M32" i="6"/>
  <c r="L32" i="6"/>
  <c r="H32" i="6"/>
  <c r="G32" i="6"/>
  <c r="F32" i="6"/>
  <c r="M31" i="6"/>
  <c r="L31" i="6"/>
  <c r="H31" i="6"/>
  <c r="G31" i="6"/>
  <c r="F31" i="6"/>
  <c r="L30" i="6"/>
  <c r="H30" i="6"/>
  <c r="M30" i="6" s="1"/>
  <c r="G30" i="6"/>
  <c r="F30" i="6"/>
  <c r="L17" i="6"/>
  <c r="H17" i="6"/>
  <c r="M17" i="6" s="1"/>
  <c r="G17" i="6"/>
  <c r="F17" i="6"/>
  <c r="M16" i="6"/>
  <c r="L16" i="6"/>
  <c r="H16" i="6"/>
  <c r="G16" i="6"/>
  <c r="F16" i="6"/>
  <c r="L15" i="6"/>
  <c r="H15" i="6"/>
  <c r="M15" i="6" s="1"/>
  <c r="G15" i="6"/>
  <c r="F15" i="6"/>
  <c r="M14" i="6"/>
  <c r="L14" i="6"/>
  <c r="H14" i="6"/>
  <c r="G14" i="6"/>
  <c r="F14" i="6"/>
  <c r="M13" i="6"/>
  <c r="L13" i="6"/>
  <c r="H13" i="6"/>
  <c r="G13" i="6"/>
  <c r="F13" i="6"/>
  <c r="L12" i="6"/>
  <c r="H12" i="6"/>
  <c r="M12" i="6" s="1"/>
  <c r="G12" i="6"/>
  <c r="F12" i="6"/>
  <c r="L11" i="6"/>
  <c r="H11" i="6"/>
  <c r="M11" i="6" s="1"/>
  <c r="G11" i="6"/>
  <c r="F11" i="6"/>
  <c r="L10" i="6"/>
  <c r="H10" i="6"/>
  <c r="M10" i="6" s="1"/>
  <c r="G10" i="6"/>
  <c r="F10" i="6"/>
  <c r="M9" i="6"/>
  <c r="L9" i="6"/>
  <c r="H9" i="6"/>
  <c r="G9" i="6"/>
  <c r="F9" i="6"/>
  <c r="L8" i="6"/>
  <c r="H8" i="6"/>
  <c r="M8" i="6" s="1"/>
  <c r="G8" i="6"/>
  <c r="F8" i="6"/>
  <c r="L7" i="6"/>
  <c r="H7" i="6"/>
  <c r="M7" i="6" s="1"/>
  <c r="G7" i="6"/>
  <c r="F7" i="6"/>
  <c r="I4" i="6"/>
  <c r="F4" i="6"/>
  <c r="A42" i="5"/>
  <c r="A22" i="5"/>
  <c r="A2" i="5"/>
  <c r="E58" i="5"/>
  <c r="D58" i="5"/>
  <c r="C58" i="5"/>
  <c r="B58" i="5"/>
  <c r="E57" i="5"/>
  <c r="D57" i="5"/>
  <c r="C57" i="5"/>
  <c r="B57" i="5"/>
  <c r="E56" i="5"/>
  <c r="G56" i="5" s="1"/>
  <c r="D56" i="5"/>
  <c r="C56" i="5"/>
  <c r="B56" i="5"/>
  <c r="L56" i="5" s="1"/>
  <c r="E55" i="5"/>
  <c r="D55" i="5"/>
  <c r="C55" i="5"/>
  <c r="B55" i="5"/>
  <c r="E54" i="5"/>
  <c r="D54" i="5"/>
  <c r="C54" i="5"/>
  <c r="B54" i="5"/>
  <c r="M53" i="5"/>
  <c r="L53" i="5"/>
  <c r="E53" i="5"/>
  <c r="G53" i="5" s="1"/>
  <c r="D53" i="5"/>
  <c r="F53" i="5" s="1"/>
  <c r="C53" i="5"/>
  <c r="B53" i="5"/>
  <c r="E52" i="5"/>
  <c r="G52" i="5" s="1"/>
  <c r="D52" i="5"/>
  <c r="C52" i="5"/>
  <c r="B52" i="5"/>
  <c r="E51" i="5"/>
  <c r="G51" i="5" s="1"/>
  <c r="D51" i="5"/>
  <c r="C51" i="5"/>
  <c r="B51" i="5"/>
  <c r="E50" i="5"/>
  <c r="G50" i="5" s="1"/>
  <c r="D50" i="5"/>
  <c r="F50" i="5" s="1"/>
  <c r="C50" i="5"/>
  <c r="B50" i="5"/>
  <c r="M49" i="5"/>
  <c r="L49" i="5"/>
  <c r="E49" i="5"/>
  <c r="G49" i="5" s="1"/>
  <c r="D49" i="5"/>
  <c r="C49" i="5"/>
  <c r="B49" i="5"/>
  <c r="E48" i="5"/>
  <c r="G48" i="5" s="1"/>
  <c r="D48" i="5"/>
  <c r="C48" i="5"/>
  <c r="B48" i="5"/>
  <c r="E47" i="5"/>
  <c r="D47" i="5"/>
  <c r="C47" i="5"/>
  <c r="B47" i="5"/>
  <c r="I44" i="5"/>
  <c r="F44" i="5"/>
  <c r="J39" i="5"/>
  <c r="I39" i="5"/>
  <c r="E39" i="5"/>
  <c r="D39" i="5"/>
  <c r="C39" i="5"/>
  <c r="B39" i="5"/>
  <c r="L38" i="5"/>
  <c r="H38" i="5"/>
  <c r="M38" i="5" s="1"/>
  <c r="G38" i="5"/>
  <c r="F38" i="5"/>
  <c r="L37" i="5"/>
  <c r="H37" i="5"/>
  <c r="M37" i="5" s="1"/>
  <c r="G37" i="5"/>
  <c r="F37" i="5"/>
  <c r="L36" i="5"/>
  <c r="H36" i="5"/>
  <c r="M36" i="5" s="1"/>
  <c r="G36" i="5"/>
  <c r="F36" i="5"/>
  <c r="L35" i="5"/>
  <c r="H35" i="5"/>
  <c r="M35" i="5" s="1"/>
  <c r="G35" i="5"/>
  <c r="F35" i="5"/>
  <c r="L34" i="5"/>
  <c r="H34" i="5"/>
  <c r="M34" i="5" s="1"/>
  <c r="G34" i="5"/>
  <c r="F34" i="5"/>
  <c r="M33" i="5"/>
  <c r="L33" i="5"/>
  <c r="H33" i="5"/>
  <c r="G33" i="5"/>
  <c r="F33" i="5"/>
  <c r="L32" i="5"/>
  <c r="H32" i="5"/>
  <c r="M32" i="5" s="1"/>
  <c r="G32" i="5"/>
  <c r="F32" i="5"/>
  <c r="L31" i="5"/>
  <c r="H31" i="5"/>
  <c r="M31" i="5" s="1"/>
  <c r="G31" i="5"/>
  <c r="F31" i="5"/>
  <c r="L30" i="5"/>
  <c r="H30" i="5"/>
  <c r="M30" i="5" s="1"/>
  <c r="G30" i="5"/>
  <c r="F30" i="5"/>
  <c r="M29" i="5"/>
  <c r="L29" i="5"/>
  <c r="H29" i="5"/>
  <c r="G29" i="5"/>
  <c r="F29" i="5"/>
  <c r="L28" i="5"/>
  <c r="M28" i="5"/>
  <c r="G28" i="5"/>
  <c r="F28" i="5"/>
  <c r="L27" i="5"/>
  <c r="M27" i="5"/>
  <c r="G27" i="5"/>
  <c r="F27" i="5"/>
  <c r="I24" i="5"/>
  <c r="F24" i="5"/>
  <c r="J19" i="5"/>
  <c r="I19" i="5"/>
  <c r="E19" i="5"/>
  <c r="D19" i="5"/>
  <c r="C19" i="5"/>
  <c r="B19" i="5"/>
  <c r="L18" i="5"/>
  <c r="H18" i="5"/>
  <c r="M18" i="5" s="1"/>
  <c r="G18" i="5"/>
  <c r="F18" i="5"/>
  <c r="L17" i="5"/>
  <c r="H17" i="5"/>
  <c r="M17" i="5" s="1"/>
  <c r="G17" i="5"/>
  <c r="F17" i="5"/>
  <c r="L16" i="5"/>
  <c r="H16" i="5"/>
  <c r="M16" i="5" s="1"/>
  <c r="G16" i="5"/>
  <c r="F16" i="5"/>
  <c r="L15" i="5"/>
  <c r="H15" i="5"/>
  <c r="M15" i="5" s="1"/>
  <c r="F15" i="5"/>
  <c r="L14" i="5"/>
  <c r="H14" i="5"/>
  <c r="M14" i="5" s="1"/>
  <c r="G14" i="5"/>
  <c r="F14" i="5"/>
  <c r="M13" i="5"/>
  <c r="L13" i="5"/>
  <c r="H13" i="5"/>
  <c r="G13" i="5"/>
  <c r="F13" i="5"/>
  <c r="L12" i="5"/>
  <c r="H12" i="5"/>
  <c r="M12" i="5" s="1"/>
  <c r="G12" i="5"/>
  <c r="F12" i="5"/>
  <c r="L11" i="5"/>
  <c r="M11" i="5"/>
  <c r="G11" i="5"/>
  <c r="L10" i="5"/>
  <c r="H10" i="5"/>
  <c r="M10" i="5" s="1"/>
  <c r="G10" i="5"/>
  <c r="F10" i="5"/>
  <c r="M9" i="5"/>
  <c r="L9" i="5"/>
  <c r="H9" i="5"/>
  <c r="G9" i="5"/>
  <c r="F9" i="5"/>
  <c r="M8" i="5"/>
  <c r="G8" i="5"/>
  <c r="M7" i="5"/>
  <c r="L7" i="5"/>
  <c r="H7" i="5"/>
  <c r="G7" i="5"/>
  <c r="F7" i="5"/>
  <c r="I4" i="5"/>
  <c r="F4" i="5"/>
  <c r="A42" i="4"/>
  <c r="A22" i="4"/>
  <c r="A2" i="4"/>
  <c r="J58" i="4"/>
  <c r="I58" i="4"/>
  <c r="E58" i="4"/>
  <c r="D58" i="4"/>
  <c r="C58" i="4"/>
  <c r="B58" i="4"/>
  <c r="J57" i="4"/>
  <c r="I57" i="4"/>
  <c r="E57" i="4"/>
  <c r="D57" i="4"/>
  <c r="C57" i="4"/>
  <c r="B57" i="4"/>
  <c r="J56" i="4"/>
  <c r="I56" i="4"/>
  <c r="E56" i="4"/>
  <c r="D56" i="4"/>
  <c r="C56" i="4"/>
  <c r="B56" i="4"/>
  <c r="I55" i="4"/>
  <c r="E55" i="4"/>
  <c r="D55" i="4"/>
  <c r="C55" i="4"/>
  <c r="B55" i="4"/>
  <c r="J54" i="4"/>
  <c r="I54" i="4"/>
  <c r="E54" i="4"/>
  <c r="D54" i="4"/>
  <c r="C54" i="4"/>
  <c r="B54" i="4"/>
  <c r="J53" i="4"/>
  <c r="I53" i="4"/>
  <c r="L53" i="4" s="1"/>
  <c r="E53" i="4"/>
  <c r="D53" i="4"/>
  <c r="F53" i="4" s="1"/>
  <c r="C53" i="4"/>
  <c r="B53" i="4"/>
  <c r="J52" i="4"/>
  <c r="I52" i="4"/>
  <c r="E52" i="4"/>
  <c r="G52" i="4" s="1"/>
  <c r="D52" i="4"/>
  <c r="C52" i="4"/>
  <c r="B52" i="4"/>
  <c r="J51" i="4"/>
  <c r="I51" i="4"/>
  <c r="E51" i="4"/>
  <c r="D51" i="4"/>
  <c r="C51" i="4"/>
  <c r="B51" i="4"/>
  <c r="J50" i="4"/>
  <c r="I50" i="4"/>
  <c r="E50" i="4"/>
  <c r="G50" i="4" s="1"/>
  <c r="D50" i="4"/>
  <c r="F50" i="4" s="1"/>
  <c r="C50" i="4"/>
  <c r="B50" i="4"/>
  <c r="M49" i="4"/>
  <c r="J49" i="4"/>
  <c r="I49" i="4"/>
  <c r="L49" i="4" s="1"/>
  <c r="E49" i="4"/>
  <c r="G49" i="4" s="1"/>
  <c r="D49" i="4"/>
  <c r="C49" i="4"/>
  <c r="B49" i="4"/>
  <c r="J48" i="4"/>
  <c r="I48" i="4"/>
  <c r="E48" i="4"/>
  <c r="D48" i="4"/>
  <c r="C48" i="4"/>
  <c r="B48" i="4"/>
  <c r="J47" i="4"/>
  <c r="I47" i="4"/>
  <c r="E47" i="4"/>
  <c r="G47" i="4" s="1"/>
  <c r="D47" i="4"/>
  <c r="C47" i="4"/>
  <c r="B47" i="4"/>
  <c r="I44" i="4"/>
  <c r="F44" i="4"/>
  <c r="I39" i="4"/>
  <c r="E39" i="4"/>
  <c r="D39" i="4"/>
  <c r="C39" i="4"/>
  <c r="L38" i="4"/>
  <c r="H38" i="4"/>
  <c r="M38" i="4" s="1"/>
  <c r="F38" i="4"/>
  <c r="L37" i="4"/>
  <c r="H37" i="4"/>
  <c r="M37" i="4" s="1"/>
  <c r="F37" i="4"/>
  <c r="L36" i="4"/>
  <c r="M36" i="4"/>
  <c r="L35" i="4"/>
  <c r="H35" i="4"/>
  <c r="M35" i="4" s="1"/>
  <c r="F35" i="4"/>
  <c r="L34" i="4"/>
  <c r="H34" i="4"/>
  <c r="M34" i="4" s="1"/>
  <c r="G34" i="4"/>
  <c r="F34" i="4"/>
  <c r="M33" i="4"/>
  <c r="L33" i="4"/>
  <c r="H33" i="4"/>
  <c r="G33" i="4"/>
  <c r="F33" i="4"/>
  <c r="L32" i="4"/>
  <c r="H32" i="4"/>
  <c r="M32" i="4" s="1"/>
  <c r="G32" i="4"/>
  <c r="F32" i="4"/>
  <c r="L31" i="4"/>
  <c r="H31" i="4"/>
  <c r="M31" i="4" s="1"/>
  <c r="G31" i="4"/>
  <c r="F31" i="4"/>
  <c r="L30" i="4"/>
  <c r="H30" i="4"/>
  <c r="M30" i="4" s="1"/>
  <c r="G30" i="4"/>
  <c r="F30" i="4"/>
  <c r="M29" i="4"/>
  <c r="L29" i="4"/>
  <c r="H29" i="4"/>
  <c r="G29" i="4"/>
  <c r="F29" i="4"/>
  <c r="L28" i="4"/>
  <c r="H28" i="4"/>
  <c r="M28" i="4" s="1"/>
  <c r="G28" i="4"/>
  <c r="F28" i="4"/>
  <c r="L27" i="4"/>
  <c r="H27" i="4"/>
  <c r="M27" i="4" s="1"/>
  <c r="G27" i="4"/>
  <c r="F27" i="4"/>
  <c r="I24" i="4"/>
  <c r="F24" i="4"/>
  <c r="J19" i="4"/>
  <c r="I19" i="4"/>
  <c r="E19" i="4"/>
  <c r="D19" i="4"/>
  <c r="C19" i="4"/>
  <c r="B19" i="4"/>
  <c r="L18" i="4"/>
  <c r="H18" i="4"/>
  <c r="M18" i="4" s="1"/>
  <c r="G18" i="4"/>
  <c r="F18" i="4"/>
  <c r="L17" i="4"/>
  <c r="H17" i="4"/>
  <c r="M17" i="4" s="1"/>
  <c r="G17" i="4"/>
  <c r="F17" i="4"/>
  <c r="L16" i="4"/>
  <c r="M16" i="4"/>
  <c r="L15" i="4"/>
  <c r="H15" i="4"/>
  <c r="M15" i="4" s="1"/>
  <c r="G15" i="4"/>
  <c r="F15" i="4"/>
  <c r="L14" i="4"/>
  <c r="H14" i="4"/>
  <c r="M14" i="4" s="1"/>
  <c r="G14" i="4"/>
  <c r="F14" i="4"/>
  <c r="M13" i="4"/>
  <c r="L13" i="4"/>
  <c r="H13" i="4"/>
  <c r="G13" i="4"/>
  <c r="F13" i="4"/>
  <c r="L12" i="4"/>
  <c r="H12" i="4"/>
  <c r="M12" i="4" s="1"/>
  <c r="G12" i="4"/>
  <c r="F12" i="4"/>
  <c r="L11" i="4"/>
  <c r="H11" i="4"/>
  <c r="M11" i="4" s="1"/>
  <c r="G11" i="4"/>
  <c r="F11" i="4"/>
  <c r="L10" i="4"/>
  <c r="H10" i="4"/>
  <c r="M10" i="4" s="1"/>
  <c r="G10" i="4"/>
  <c r="F10" i="4"/>
  <c r="M9" i="4"/>
  <c r="L9" i="4"/>
  <c r="H9" i="4"/>
  <c r="G9" i="4"/>
  <c r="F9" i="4"/>
  <c r="L8" i="4"/>
  <c r="H8" i="4"/>
  <c r="M8" i="4" s="1"/>
  <c r="G8" i="4"/>
  <c r="F8" i="4"/>
  <c r="H7" i="4"/>
  <c r="M7" i="4" s="1"/>
  <c r="G7" i="4"/>
  <c r="F7" i="4"/>
  <c r="I4" i="4"/>
  <c r="F4" i="4"/>
  <c r="J58" i="3"/>
  <c r="I58" i="3"/>
  <c r="J57" i="3"/>
  <c r="I57" i="3"/>
  <c r="J56" i="3"/>
  <c r="I56" i="3"/>
  <c r="L56" i="3" s="1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L49" i="3" s="1"/>
  <c r="J48" i="3"/>
  <c r="I48" i="3"/>
  <c r="E57" i="3"/>
  <c r="E58" i="3"/>
  <c r="D58" i="3"/>
  <c r="C58" i="3"/>
  <c r="D57" i="3"/>
  <c r="C57" i="3"/>
  <c r="E56" i="3"/>
  <c r="D56" i="3"/>
  <c r="C56" i="3"/>
  <c r="E55" i="3"/>
  <c r="D55" i="3"/>
  <c r="C55" i="3"/>
  <c r="E54" i="3"/>
  <c r="D54" i="3"/>
  <c r="C54" i="3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M53" i="3"/>
  <c r="M49" i="3"/>
  <c r="J47" i="3"/>
  <c r="I47" i="3"/>
  <c r="E47" i="3"/>
  <c r="D47" i="3"/>
  <c r="C47" i="3"/>
  <c r="B47" i="3"/>
  <c r="B58" i="3"/>
  <c r="B57" i="3"/>
  <c r="B56" i="3"/>
  <c r="B55" i="3"/>
  <c r="B54" i="3"/>
  <c r="B53" i="3"/>
  <c r="B52" i="3"/>
  <c r="B51" i="3"/>
  <c r="B50" i="3"/>
  <c r="B49" i="3"/>
  <c r="B48" i="3"/>
  <c r="H27" i="3"/>
  <c r="M27" i="3" s="1"/>
  <c r="L38" i="3"/>
  <c r="L37" i="3"/>
  <c r="M36" i="3"/>
  <c r="L36" i="3"/>
  <c r="L35" i="3"/>
  <c r="L34" i="3"/>
  <c r="L33" i="3"/>
  <c r="L32" i="3"/>
  <c r="L31" i="3"/>
  <c r="L30" i="3"/>
  <c r="M29" i="3"/>
  <c r="L29" i="3"/>
  <c r="L28" i="3"/>
  <c r="H38" i="3"/>
  <c r="M38" i="3" s="1"/>
  <c r="G38" i="3"/>
  <c r="F38" i="3"/>
  <c r="H37" i="3"/>
  <c r="M37" i="3" s="1"/>
  <c r="G37" i="3"/>
  <c r="F37" i="3"/>
  <c r="H36" i="3"/>
  <c r="G36" i="3"/>
  <c r="F36" i="3"/>
  <c r="H35" i="3"/>
  <c r="M35" i="3" s="1"/>
  <c r="G35" i="3"/>
  <c r="F35" i="3"/>
  <c r="H34" i="3"/>
  <c r="M34" i="3" s="1"/>
  <c r="G34" i="3"/>
  <c r="F34" i="3"/>
  <c r="M33" i="3"/>
  <c r="G33" i="3"/>
  <c r="M32" i="3"/>
  <c r="G32" i="3"/>
  <c r="F32" i="3"/>
  <c r="H31" i="3"/>
  <c r="M31" i="3" s="1"/>
  <c r="G31" i="3"/>
  <c r="F31" i="3"/>
  <c r="H30" i="3"/>
  <c r="M30" i="3" s="1"/>
  <c r="G30" i="3"/>
  <c r="F30" i="3"/>
  <c r="H29" i="3"/>
  <c r="G29" i="3"/>
  <c r="F29" i="3"/>
  <c r="H28" i="3"/>
  <c r="M28" i="3" s="1"/>
  <c r="G28" i="3"/>
  <c r="F28" i="3"/>
  <c r="G27" i="3"/>
  <c r="F27" i="3"/>
  <c r="J19" i="3"/>
  <c r="I19" i="3"/>
  <c r="E19" i="3"/>
  <c r="D19" i="3"/>
  <c r="C19" i="3"/>
  <c r="L18" i="3"/>
  <c r="M16" i="3"/>
  <c r="L16" i="3"/>
  <c r="L14" i="3"/>
  <c r="L13" i="3"/>
  <c r="L12" i="3"/>
  <c r="L11" i="3"/>
  <c r="L10" i="3"/>
  <c r="M9" i="3"/>
  <c r="L9" i="3"/>
  <c r="H18" i="3"/>
  <c r="M18" i="3" s="1"/>
  <c r="G18" i="3"/>
  <c r="H17" i="3"/>
  <c r="M17" i="3" s="1"/>
  <c r="G17" i="3"/>
  <c r="H16" i="3"/>
  <c r="G16" i="3"/>
  <c r="H15" i="3"/>
  <c r="M15" i="3" s="1"/>
  <c r="G15" i="3"/>
  <c r="H14" i="3"/>
  <c r="M14" i="3" s="1"/>
  <c r="G14" i="3"/>
  <c r="H13" i="3"/>
  <c r="M13" i="3" s="1"/>
  <c r="G13" i="3"/>
  <c r="H12" i="3"/>
  <c r="M12" i="3" s="1"/>
  <c r="G12" i="3"/>
  <c r="H11" i="3"/>
  <c r="M11" i="3" s="1"/>
  <c r="G11" i="3"/>
  <c r="H10" i="3"/>
  <c r="M10" i="3" s="1"/>
  <c r="G10" i="3"/>
  <c r="H9" i="3"/>
  <c r="G9" i="3"/>
  <c r="F18" i="3"/>
  <c r="F17" i="3"/>
  <c r="F16" i="3"/>
  <c r="F15" i="3"/>
  <c r="F14" i="3"/>
  <c r="F13" i="3"/>
  <c r="F12" i="3"/>
  <c r="F11" i="3"/>
  <c r="F10" i="3"/>
  <c r="F9" i="3"/>
  <c r="L7" i="3"/>
  <c r="H7" i="3"/>
  <c r="G7" i="3"/>
  <c r="F7" i="3"/>
  <c r="L53" i="3" l="1"/>
  <c r="L52" i="4"/>
  <c r="G54" i="4"/>
  <c r="G58" i="4"/>
  <c r="G39" i="5"/>
  <c r="L39" i="6"/>
  <c r="F39" i="6"/>
  <c r="G49" i="6"/>
  <c r="F39" i="4"/>
  <c r="G39" i="4"/>
  <c r="H39" i="4"/>
  <c r="M39" i="4" s="1"/>
  <c r="L39" i="4"/>
  <c r="L39" i="5"/>
  <c r="H39" i="5"/>
  <c r="M39" i="5" s="1"/>
  <c r="G51" i="4"/>
  <c r="G54" i="5"/>
  <c r="L48" i="3"/>
  <c r="L54" i="3"/>
  <c r="L58" i="3"/>
  <c r="L50" i="3"/>
  <c r="L47" i="3"/>
  <c r="L19" i="3"/>
  <c r="I59" i="3"/>
  <c r="G19" i="3"/>
  <c r="L52" i="3"/>
  <c r="F19" i="3"/>
  <c r="L57" i="3"/>
  <c r="L50" i="4"/>
  <c r="H52" i="4"/>
  <c r="M52" i="4" s="1"/>
  <c r="F56" i="4"/>
  <c r="L56" i="4"/>
  <c r="G58" i="5"/>
  <c r="H51" i="4"/>
  <c r="M51" i="4" s="1"/>
  <c r="H39" i="6"/>
  <c r="M39" i="6" s="1"/>
  <c r="H19" i="3"/>
  <c r="M19" i="3" s="1"/>
  <c r="F39" i="5"/>
  <c r="B59" i="3"/>
  <c r="L51" i="3"/>
  <c r="L55" i="3"/>
  <c r="B59" i="4"/>
  <c r="F48" i="4"/>
  <c r="H53" i="4"/>
  <c r="M53" i="4" s="1"/>
  <c r="H57" i="4"/>
  <c r="M57" i="4" s="1"/>
  <c r="H58" i="5"/>
  <c r="M58" i="5" s="1"/>
  <c r="H55" i="6"/>
  <c r="M55" i="6" s="1"/>
  <c r="L55" i="6"/>
  <c r="G58" i="6"/>
  <c r="H57" i="6"/>
  <c r="M57" i="6" s="1"/>
  <c r="I59" i="6"/>
  <c r="L54" i="6"/>
  <c r="J59" i="6"/>
  <c r="L57" i="6"/>
  <c r="H50" i="6"/>
  <c r="M50" i="6" s="1"/>
  <c r="L51" i="6"/>
  <c r="G55" i="6"/>
  <c r="H49" i="6"/>
  <c r="M49" i="6" s="1"/>
  <c r="H58" i="6"/>
  <c r="M58" i="6" s="1"/>
  <c r="L58" i="6"/>
  <c r="D59" i="6"/>
  <c r="H51" i="6"/>
  <c r="M51" i="6" s="1"/>
  <c r="L52" i="6"/>
  <c r="G57" i="6"/>
  <c r="F58" i="6"/>
  <c r="B59" i="6"/>
  <c r="C59" i="6"/>
  <c r="H48" i="6"/>
  <c r="M48" i="6" s="1"/>
  <c r="F50" i="6"/>
  <c r="H56" i="6"/>
  <c r="M56" i="6" s="1"/>
  <c r="L48" i="6"/>
  <c r="L50" i="6"/>
  <c r="H47" i="6"/>
  <c r="M47" i="6" s="1"/>
  <c r="G47" i="6"/>
  <c r="H52" i="6"/>
  <c r="M52" i="6" s="1"/>
  <c r="H54" i="6"/>
  <c r="M54" i="6" s="1"/>
  <c r="G39" i="6"/>
  <c r="F56" i="6"/>
  <c r="E59" i="6"/>
  <c r="F51" i="6"/>
  <c r="H53" i="6"/>
  <c r="F48" i="6"/>
  <c r="L47" i="6"/>
  <c r="F54" i="6"/>
  <c r="F49" i="6"/>
  <c r="F57" i="6"/>
  <c r="F52" i="6"/>
  <c r="F47" i="6"/>
  <c r="F55" i="6"/>
  <c r="H49" i="5"/>
  <c r="G55" i="5"/>
  <c r="H56" i="5"/>
  <c r="M56" i="5" s="1"/>
  <c r="B59" i="5"/>
  <c r="H53" i="5"/>
  <c r="C59" i="5"/>
  <c r="H52" i="5"/>
  <c r="M52" i="5" s="1"/>
  <c r="H57" i="5"/>
  <c r="M57" i="5" s="1"/>
  <c r="G57" i="5"/>
  <c r="H50" i="5"/>
  <c r="M50" i="5" s="1"/>
  <c r="L57" i="5"/>
  <c r="L54" i="5"/>
  <c r="H48" i="5"/>
  <c r="M48" i="5" s="1"/>
  <c r="F56" i="5"/>
  <c r="D59" i="5"/>
  <c r="H51" i="5"/>
  <c r="M51" i="5" s="1"/>
  <c r="L52" i="5"/>
  <c r="F58" i="5"/>
  <c r="H55" i="5"/>
  <c r="M55" i="5" s="1"/>
  <c r="L58" i="5"/>
  <c r="F19" i="5"/>
  <c r="F48" i="5"/>
  <c r="H19" i="5"/>
  <c r="M19" i="5" s="1"/>
  <c r="H47" i="5"/>
  <c r="M47" i="5" s="1"/>
  <c r="L50" i="5"/>
  <c r="L51" i="5"/>
  <c r="L19" i="5"/>
  <c r="L48" i="5"/>
  <c r="H54" i="5"/>
  <c r="M54" i="5" s="1"/>
  <c r="L55" i="5"/>
  <c r="E59" i="5"/>
  <c r="F51" i="5"/>
  <c r="L47" i="5"/>
  <c r="F54" i="5"/>
  <c r="F49" i="5"/>
  <c r="F57" i="5"/>
  <c r="F52" i="5"/>
  <c r="F47" i="5"/>
  <c r="F55" i="5"/>
  <c r="G19" i="5"/>
  <c r="G47" i="5"/>
  <c r="L57" i="4"/>
  <c r="I59" i="4"/>
  <c r="J59" i="4"/>
  <c r="L54" i="4"/>
  <c r="H19" i="4"/>
  <c r="M19" i="4" s="1"/>
  <c r="H49" i="4"/>
  <c r="G53" i="4"/>
  <c r="F58" i="4"/>
  <c r="F19" i="4"/>
  <c r="H48" i="4"/>
  <c r="M48" i="4" s="1"/>
  <c r="F49" i="4"/>
  <c r="G57" i="4"/>
  <c r="H58" i="4"/>
  <c r="M58" i="4" s="1"/>
  <c r="H47" i="4"/>
  <c r="M47" i="4" s="1"/>
  <c r="L19" i="4"/>
  <c r="D59" i="4"/>
  <c r="L51" i="4"/>
  <c r="H56" i="4"/>
  <c r="M56" i="4" s="1"/>
  <c r="L58" i="4"/>
  <c r="L48" i="4"/>
  <c r="H50" i="4"/>
  <c r="M50" i="4" s="1"/>
  <c r="H55" i="4"/>
  <c r="M55" i="4" s="1"/>
  <c r="G19" i="4"/>
  <c r="G55" i="4"/>
  <c r="H54" i="4"/>
  <c r="M54" i="4" s="1"/>
  <c r="L55" i="4"/>
  <c r="F57" i="4"/>
  <c r="E59" i="4"/>
  <c r="G48" i="4"/>
  <c r="F51" i="4"/>
  <c r="G56" i="4"/>
  <c r="L47" i="4"/>
  <c r="F54" i="4"/>
  <c r="F52" i="4"/>
  <c r="F47" i="4"/>
  <c r="F55" i="4"/>
  <c r="C59" i="4"/>
  <c r="F59" i="4" l="1"/>
  <c r="G59" i="5"/>
  <c r="L59" i="3"/>
  <c r="G59" i="6"/>
  <c r="L59" i="4"/>
  <c r="F59" i="6"/>
  <c r="L59" i="6"/>
  <c r="M59" i="6"/>
  <c r="L59" i="5"/>
  <c r="F59" i="5"/>
  <c r="H59" i="5"/>
  <c r="M59" i="5" s="1"/>
  <c r="G59" i="4"/>
  <c r="H59" i="4"/>
  <c r="M59" i="4" s="1"/>
  <c r="J39" i="3" l="1"/>
  <c r="I39" i="3"/>
  <c r="F4" i="2" l="1"/>
  <c r="F28" i="2" l="1"/>
  <c r="I20" i="2" l="1"/>
  <c r="L20" i="2" s="1"/>
  <c r="I41" i="2" l="1"/>
  <c r="G37" i="2" l="1"/>
  <c r="F37" i="2"/>
  <c r="F36" i="2" l="1"/>
  <c r="F38" i="2" l="1"/>
  <c r="F59" i="2"/>
  <c r="F56" i="3"/>
  <c r="G57" i="3" l="1"/>
  <c r="F57" i="3"/>
  <c r="H57" i="3"/>
  <c r="M57" i="3" s="1"/>
  <c r="H56" i="3"/>
  <c r="M56" i="3" s="1"/>
  <c r="C59" i="3" l="1"/>
  <c r="H47" i="3" l="1"/>
  <c r="M47" i="3" s="1"/>
  <c r="F47" i="3"/>
  <c r="E59" i="3"/>
  <c r="H52" i="3"/>
  <c r="M52" i="3" s="1"/>
  <c r="D59" i="3"/>
  <c r="F52" i="3"/>
  <c r="F18" i="2" l="1"/>
  <c r="H16" i="2" l="1"/>
  <c r="M16" i="2" s="1"/>
  <c r="F16" i="2"/>
  <c r="G53" i="3"/>
  <c r="I62" i="2" l="1"/>
  <c r="J41" i="2"/>
  <c r="I24" i="3" l="1"/>
  <c r="F24" i="3"/>
  <c r="I46" i="2"/>
  <c r="F46" i="2"/>
  <c r="I44" i="3"/>
  <c r="F44" i="3"/>
  <c r="I25" i="2"/>
  <c r="F25" i="2"/>
  <c r="I4" i="2"/>
  <c r="F4" i="3"/>
  <c r="I4" i="3" l="1"/>
  <c r="J20" i="2" l="1"/>
  <c r="J62" i="2"/>
  <c r="A2" i="3" l="1"/>
  <c r="G16" i="2" l="1"/>
  <c r="G31" i="2" l="1"/>
  <c r="G32" i="2"/>
  <c r="G40" i="2"/>
  <c r="G47" i="3"/>
  <c r="G49" i="3"/>
  <c r="G50" i="3"/>
  <c r="G52" i="3"/>
  <c r="G54" i="3"/>
  <c r="G55" i="3"/>
  <c r="G56" i="3"/>
  <c r="A42" i="3"/>
  <c r="A22" i="3"/>
  <c r="G48" i="3"/>
  <c r="G58" i="3"/>
  <c r="E39" i="3"/>
  <c r="C39" i="3"/>
  <c r="D39" i="3"/>
  <c r="B39" i="3"/>
  <c r="L39" i="3" s="1"/>
  <c r="M7" i="3"/>
  <c r="A44" i="2"/>
  <c r="A23" i="2"/>
  <c r="A2" i="2"/>
  <c r="C41" i="2" l="1"/>
  <c r="B41" i="2"/>
  <c r="L41" i="2" s="1"/>
  <c r="F35" i="2"/>
  <c r="H40" i="2"/>
  <c r="M40" i="2" s="1"/>
  <c r="F40" i="2"/>
  <c r="G19" i="2"/>
  <c r="G10" i="2"/>
  <c r="G52" i="2"/>
  <c r="F51" i="3"/>
  <c r="G13" i="2"/>
  <c r="F49" i="3"/>
  <c r="F39" i="3"/>
  <c r="F54" i="3"/>
  <c r="G39" i="3"/>
  <c r="G17" i="2"/>
  <c r="G51" i="3"/>
  <c r="G35" i="2"/>
  <c r="F48" i="3"/>
  <c r="F50" i="3"/>
  <c r="H55" i="3"/>
  <c r="M55" i="3" s="1"/>
  <c r="H58" i="3"/>
  <c r="M58" i="3" s="1"/>
  <c r="H49" i="3"/>
  <c r="H39" i="3"/>
  <c r="H51" i="3"/>
  <c r="M51" i="3" s="1"/>
  <c r="G55" i="2"/>
  <c r="F55" i="3"/>
  <c r="F58" i="3"/>
  <c r="H54" i="3"/>
  <c r="M54" i="3" s="1"/>
  <c r="H48" i="3"/>
  <c r="M48" i="3" s="1"/>
  <c r="F53" i="3"/>
  <c r="H39" i="2"/>
  <c r="M39" i="2" s="1"/>
  <c r="H53" i="3"/>
  <c r="H50" i="3"/>
  <c r="M50" i="3" s="1"/>
  <c r="G14" i="2"/>
  <c r="G12" i="2"/>
  <c r="H15" i="2"/>
  <c r="M15" i="2" s="1"/>
  <c r="G34" i="2"/>
  <c r="F32" i="2"/>
  <c r="F34" i="2"/>
  <c r="G59" i="2"/>
  <c r="E41" i="2"/>
  <c r="G39" i="2"/>
  <c r="G36" i="2"/>
  <c r="H11" i="2"/>
  <c r="M11" i="2" s="1"/>
  <c r="H36" i="2"/>
  <c r="M36" i="2" s="1"/>
  <c r="H12" i="2"/>
  <c r="M12" i="2" s="1"/>
  <c r="H32" i="2"/>
  <c r="M32" i="2" s="1"/>
  <c r="G29" i="2"/>
  <c r="F10" i="2"/>
  <c r="H34" i="2"/>
  <c r="M34" i="2" s="1"/>
  <c r="F31" i="2"/>
  <c r="H31" i="2"/>
  <c r="M31" i="2" s="1"/>
  <c r="G28" i="2"/>
  <c r="H14" i="2"/>
  <c r="M14" i="2" s="1"/>
  <c r="F12" i="2"/>
  <c r="H35" i="2"/>
  <c r="M35" i="2" s="1"/>
  <c r="G33" i="2"/>
  <c r="H29" i="2"/>
  <c r="M29" i="2" s="1"/>
  <c r="G11" i="2"/>
  <c r="F14" i="2"/>
  <c r="F11" i="2"/>
  <c r="H18" i="2"/>
  <c r="M18" i="2" s="1"/>
  <c r="H10" i="2"/>
  <c r="F33" i="2"/>
  <c r="H33" i="2"/>
  <c r="M33" i="2" s="1"/>
  <c r="H28" i="2"/>
  <c r="M28" i="2" s="1"/>
  <c r="F39" i="2"/>
  <c r="F15" i="2"/>
  <c r="F13" i="2"/>
  <c r="F29" i="2"/>
  <c r="G38" i="2"/>
  <c r="H37" i="2"/>
  <c r="M37" i="2" s="1"/>
  <c r="G18" i="2"/>
  <c r="G15" i="2"/>
  <c r="H13" i="2"/>
  <c r="M13" i="2" s="1"/>
  <c r="F49" i="2" l="1"/>
  <c r="L62" i="2"/>
  <c r="G61" i="2"/>
  <c r="G50" i="2"/>
  <c r="H38" i="2"/>
  <c r="M38" i="2" s="1"/>
  <c r="D41" i="2"/>
  <c r="H17" i="2"/>
  <c r="M17" i="2" s="1"/>
  <c r="F17" i="2"/>
  <c r="G59" i="3"/>
  <c r="G41" i="2"/>
  <c r="F55" i="2"/>
  <c r="G58" i="2"/>
  <c r="G57" i="2"/>
  <c r="F60" i="2"/>
  <c r="F56" i="2"/>
  <c r="F54" i="2"/>
  <c r="G54" i="2"/>
  <c r="H59" i="3"/>
  <c r="F59" i="3"/>
  <c r="H52" i="2"/>
  <c r="M52" i="2" s="1"/>
  <c r="F52" i="2"/>
  <c r="G56" i="2"/>
  <c r="F53" i="2"/>
  <c r="H57" i="2"/>
  <c r="M57" i="2" s="1"/>
  <c r="H55" i="2"/>
  <c r="M55" i="2" s="1"/>
  <c r="H50" i="2"/>
  <c r="M50" i="2" s="1"/>
  <c r="H58" i="2"/>
  <c r="M58" i="2" s="1"/>
  <c r="G49" i="2"/>
  <c r="F50" i="2"/>
  <c r="F58" i="2"/>
  <c r="H53" i="2"/>
  <c r="M53" i="2" s="1"/>
  <c r="F57" i="2"/>
  <c r="H54" i="2"/>
  <c r="M54" i="2" s="1"/>
  <c r="E62" i="2"/>
  <c r="G53" i="2"/>
  <c r="H49" i="2"/>
  <c r="M49" i="2" s="1"/>
  <c r="H60" i="2"/>
  <c r="M60" i="2" s="1"/>
  <c r="G60" i="2"/>
  <c r="H56" i="2"/>
  <c r="M56" i="2" s="1"/>
  <c r="F41" i="2" l="1"/>
  <c r="C62" i="2"/>
  <c r="G62" i="2" s="1"/>
  <c r="F19" i="2"/>
  <c r="H19" i="2"/>
  <c r="M19" i="2" s="1"/>
  <c r="F61" i="2"/>
  <c r="H59" i="2"/>
  <c r="M59" i="2" s="1"/>
  <c r="H41" i="2"/>
  <c r="M41" i="2" s="1"/>
  <c r="D62" i="2" l="1"/>
  <c r="F62" i="2" s="1"/>
  <c r="H61" i="2"/>
  <c r="M61" i="2" s="1"/>
  <c r="M62" i="2" l="1"/>
</calcChain>
</file>

<file path=xl/sharedStrings.xml><?xml version="1.0" encoding="utf-8"?>
<sst xmlns="http://schemas.openxmlformats.org/spreadsheetml/2006/main" count="1063" uniqueCount="31">
  <si>
    <t xml:space="preserve">STATISTIKK </t>
  </si>
  <si>
    <t xml:space="preserve">FOR </t>
  </si>
  <si>
    <t>MÅLEVIRKSOMHETEN</t>
  </si>
  <si>
    <t>NB: Alle timefortjenester er før eventuelt trekk av målegebyr</t>
  </si>
  <si>
    <t>Målesum i kroner</t>
  </si>
  <si>
    <t>Timer</t>
  </si>
  <si>
    <t>Endringer i %</t>
  </si>
  <si>
    <t>Innmålt m/</t>
  </si>
  <si>
    <t>Gjennom-</t>
  </si>
  <si>
    <t>Gjen.snitt</t>
  </si>
  <si>
    <t>overskudd</t>
  </si>
  <si>
    <t>underskudd</t>
  </si>
  <si>
    <t>snitt</t>
  </si>
  <si>
    <t>fortjeneste</t>
  </si>
  <si>
    <t>Agder</t>
  </si>
  <si>
    <t>Bergen</t>
  </si>
  <si>
    <t>Nordland</t>
  </si>
  <si>
    <t>Drammen - Bærum</t>
  </si>
  <si>
    <t>Haugesund</t>
  </si>
  <si>
    <t>Hamar og Omegn</t>
  </si>
  <si>
    <t>Sandnes</t>
  </si>
  <si>
    <t>Stavanger</t>
  </si>
  <si>
    <t>Telemark</t>
  </si>
  <si>
    <t>Trondheim</t>
  </si>
  <si>
    <t>Vestfold</t>
  </si>
  <si>
    <t>Østfold</t>
  </si>
  <si>
    <t>Oslo</t>
  </si>
  <si>
    <t>Landet i alt</t>
  </si>
  <si>
    <t>Rogaland</t>
  </si>
  <si>
    <t>2.halvår 22</t>
  </si>
  <si>
    <t xml:space="preserve">Nordland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</si>
</sst>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kr&quot;\ #,##0;[Red]\-&quot;kr&quot;\ #,##0"/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\ %"/>
    <numFmt numFmtId="166" formatCode="_(* #,##0.0_);_(* \(#,##0.0\);_(* &quot;-&quot;??_);_(@_)"/>
    <numFmt numFmtId="167" formatCode="_(&quot;kr&quot;\ * #,##0.00_);_(&quot;kr&quot;\ * \(#,##0.00\);_(&quot;kr&quot;\ * &quot;-&quot;??_);_(@_)"/>
    <numFmt numFmtId="168" formatCode="_ * #,##0.00_ ;_ * \-#,##0.00_ ;_ * &quot;-&quot;??_ ;_ @_ "/>
  </numFmts>
  <fonts count="11" x14ac:knownFonts="1">
    <font>
      <sz val="12"/>
      <name val="Times New Roman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2" tint="-0.499984740745262"/>
      </right>
      <top/>
      <bottom style="thin">
        <color indexed="64"/>
      </bottom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0" fontId="8" fillId="0" borderId="0"/>
  </cellStyleXfs>
  <cellXfs count="76">
    <xf numFmtId="0" fontId="0" fillId="0" borderId="0" xfId="0"/>
    <xf numFmtId="0" fontId="2" fillId="0" borderId="0" xfId="0" applyFont="1"/>
    <xf numFmtId="3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2" fontId="3" fillId="0" borderId="1" xfId="0" applyNumberFormat="1" applyFont="1" applyBorder="1"/>
    <xf numFmtId="2" fontId="3" fillId="0" borderId="1" xfId="0" applyNumberFormat="1" applyFont="1" applyBorder="1" applyProtection="1">
      <protection locked="0"/>
    </xf>
    <xf numFmtId="165" fontId="3" fillId="0" borderId="1" xfId="1" applyNumberFormat="1" applyFont="1" applyBorder="1"/>
    <xf numFmtId="3" fontId="3" fillId="0" borderId="0" xfId="0" applyNumberFormat="1" applyFont="1"/>
    <xf numFmtId="4" fontId="3" fillId="0" borderId="1" xfId="0" applyNumberFormat="1" applyFont="1" applyBorder="1" applyAlignment="1" applyProtection="1">
      <alignment horizontal="right"/>
      <protection locked="0"/>
    </xf>
    <xf numFmtId="4" fontId="3" fillId="0" borderId="1" xfId="0" applyNumberFormat="1" applyFont="1" applyBorder="1" applyAlignment="1">
      <alignment horizontal="right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Continuous"/>
    </xf>
    <xf numFmtId="3" fontId="3" fillId="0" borderId="16" xfId="0" applyNumberFormat="1" applyFont="1" applyBorder="1" applyAlignment="1">
      <alignment horizontal="left"/>
    </xf>
    <xf numFmtId="3" fontId="2" fillId="0" borderId="18" xfId="0" applyNumberFormat="1" applyFont="1" applyBorder="1" applyAlignment="1">
      <alignment horizontal="left"/>
    </xf>
    <xf numFmtId="4" fontId="2" fillId="0" borderId="6" xfId="0" applyNumberFormat="1" applyFont="1" applyBorder="1"/>
    <xf numFmtId="4" fontId="2" fillId="0" borderId="6" xfId="0" applyNumberFormat="1" applyFont="1" applyBorder="1" applyProtection="1">
      <protection locked="0"/>
    </xf>
    <xf numFmtId="165" fontId="2" fillId="0" borderId="6" xfId="1" applyNumberFormat="1" applyFont="1" applyBorder="1"/>
    <xf numFmtId="165" fontId="2" fillId="0" borderId="19" xfId="1" applyNumberFormat="1" applyFont="1" applyBorder="1"/>
    <xf numFmtId="165" fontId="3" fillId="0" borderId="17" xfId="1" applyNumberFormat="1" applyFont="1" applyBorder="1"/>
    <xf numFmtId="3" fontId="2" fillId="0" borderId="6" xfId="0" applyNumberFormat="1" applyFont="1" applyBorder="1"/>
    <xf numFmtId="2" fontId="2" fillId="0" borderId="6" xfId="0" applyNumberFormat="1" applyFont="1" applyBorder="1"/>
    <xf numFmtId="3" fontId="2" fillId="0" borderId="6" xfId="2" applyNumberFormat="1" applyFont="1" applyBorder="1"/>
    <xf numFmtId="2" fontId="2" fillId="0" borderId="6" xfId="0" applyNumberFormat="1" applyFont="1" applyBorder="1" applyProtection="1">
      <protection locked="0"/>
    </xf>
    <xf numFmtId="4" fontId="3" fillId="0" borderId="1" xfId="2" applyNumberFormat="1" applyFont="1" applyBorder="1" applyAlignment="1" applyProtection="1">
      <alignment horizontal="right"/>
    </xf>
    <xf numFmtId="165" fontId="3" fillId="0" borderId="1" xfId="1" applyNumberFormat="1" applyFont="1" applyBorder="1" applyAlignment="1" applyProtection="1">
      <alignment horizontal="right"/>
    </xf>
    <xf numFmtId="165" fontId="3" fillId="0" borderId="17" xfId="1" applyNumberFormat="1" applyFont="1" applyBorder="1" applyAlignment="1" applyProtection="1">
      <alignment horizontal="right"/>
    </xf>
    <xf numFmtId="165" fontId="2" fillId="0" borderId="6" xfId="1" applyNumberFormat="1" applyFont="1" applyBorder="1" applyProtection="1"/>
    <xf numFmtId="165" fontId="2" fillId="0" borderId="19" xfId="1" applyNumberFormat="1" applyFont="1" applyBorder="1" applyProtection="1"/>
    <xf numFmtId="4" fontId="2" fillId="0" borderId="6" xfId="0" applyNumberFormat="1" applyFont="1" applyBorder="1" applyAlignment="1">
      <alignment horizontal="right"/>
    </xf>
    <xf numFmtId="165" fontId="2" fillId="0" borderId="6" xfId="1" applyNumberFormat="1" applyFont="1" applyBorder="1" applyAlignment="1" applyProtection="1">
      <alignment horizontal="right"/>
    </xf>
    <xf numFmtId="165" fontId="2" fillId="0" borderId="19" xfId="1" applyNumberFormat="1" applyFont="1" applyBorder="1" applyAlignment="1" applyProtection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Continuous"/>
    </xf>
    <xf numFmtId="0" fontId="3" fillId="0" borderId="20" xfId="0" applyFont="1" applyBorder="1" applyAlignment="1">
      <alignment horizontal="centerContinuous"/>
    </xf>
    <xf numFmtId="4" fontId="2" fillId="0" borderId="6" xfId="0" applyNumberFormat="1" applyFont="1" applyBorder="1" applyAlignment="1" applyProtection="1">
      <alignment horizontal="right"/>
      <protection locked="0"/>
    </xf>
    <xf numFmtId="166" fontId="3" fillId="0" borderId="3" xfId="2" applyNumberFormat="1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3" fillId="0" borderId="1" xfId="0" applyNumberFormat="1" applyFont="1" applyBorder="1" applyProtection="1">
      <protection locked="0"/>
    </xf>
    <xf numFmtId="4" fontId="3" fillId="0" borderId="1" xfId="2" applyNumberFormat="1" applyFont="1" applyBorder="1" applyAlignment="1" applyProtection="1">
      <protection locked="0"/>
    </xf>
    <xf numFmtId="4" fontId="3" fillId="0" borderId="3" xfId="2" applyNumberFormat="1" applyFont="1" applyBorder="1" applyAlignment="1" applyProtection="1">
      <protection locked="0"/>
    </xf>
    <xf numFmtId="4" fontId="3" fillId="0" borderId="5" xfId="0" applyNumberFormat="1" applyFont="1" applyBorder="1" applyProtection="1">
      <protection locked="0"/>
    </xf>
    <xf numFmtId="4" fontId="3" fillId="0" borderId="21" xfId="0" applyNumberFormat="1" applyFont="1" applyBorder="1" applyAlignment="1" applyProtection="1">
      <alignment horizontal="right"/>
      <protection locked="0"/>
    </xf>
    <xf numFmtId="4" fontId="3" fillId="0" borderId="3" xfId="2" applyNumberFormat="1" applyFont="1" applyBorder="1" applyAlignment="1" applyProtection="1">
      <alignment horizontal="right"/>
      <protection locked="0"/>
    </xf>
    <xf numFmtId="4" fontId="3" fillId="0" borderId="5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6" fontId="0" fillId="0" borderId="0" xfId="0" applyNumberForma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9" fillId="0" borderId="1" xfId="11" applyNumberFormat="1" applyFont="1" applyBorder="1" applyAlignment="1">
      <alignment horizontal="right"/>
    </xf>
    <xf numFmtId="4" fontId="10" fillId="0" borderId="1" xfId="11" applyNumberFormat="1" applyFont="1" applyBorder="1" applyAlignment="1">
      <alignment horizontal="right"/>
    </xf>
    <xf numFmtId="4" fontId="3" fillId="0" borderId="4" xfId="2" applyNumberFormat="1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2">
    <cellStyle name="Komma" xfId="2" builtinId="3"/>
    <cellStyle name="Komma 2" xfId="3" xr:uid="{1CC029E6-C57D-465B-8992-E9D22C9EE981}"/>
    <cellStyle name="Komma 3" xfId="6" xr:uid="{DD6ECD2A-2F2A-42D7-84AE-A29D08D7C138}"/>
    <cellStyle name="Komma 4" xfId="8" xr:uid="{D8FFE8CC-B9DE-452D-80F0-627D9A9B8F3C}"/>
    <cellStyle name="Komma 5" xfId="10" xr:uid="{65894D3B-AA01-4216-8534-8C5A5ED39607}"/>
    <cellStyle name="Normal" xfId="0" builtinId="0"/>
    <cellStyle name="Normal 2" xfId="5" xr:uid="{08AB60A8-B0B2-4126-B6F5-A9A6B64E6F04}"/>
    <cellStyle name="Normal 3" xfId="9" xr:uid="{7A50832F-A312-434C-9457-2E543B16EE20}"/>
    <cellStyle name="Normal 4" xfId="11" xr:uid="{D3430983-749D-4D0E-B071-9D764F74ED4D}"/>
    <cellStyle name="Prosent" xfId="1" builtinId="5"/>
    <cellStyle name="Valuta 2" xfId="4" xr:uid="{4C63EBB3-E511-4FFC-87E1-2F5C4D7FEA86}"/>
    <cellStyle name="Valuta 3" xfId="7" xr:uid="{17F5B57E-E2D6-424B-91B6-A71C08403AD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88900</xdr:rowOff>
        </xdr:from>
        <xdr:to>
          <xdr:col>3</xdr:col>
          <xdr:colOff>0</xdr:colOff>
          <xdr:row>9</xdr:row>
          <xdr:rowOff>95250</xdr:rowOff>
        </xdr:to>
        <xdr:sp macro="" textlink="">
          <xdr:nvSpPr>
            <xdr:cNvPr id="11265" name="Nyttår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793750</xdr:colOff>
          <xdr:row>3</xdr:row>
          <xdr:rowOff>184150</xdr:rowOff>
        </xdr:from>
        <xdr:to>
          <xdr:col>6</xdr:col>
          <xdr:colOff>361950</xdr:colOff>
          <xdr:row>9</xdr:row>
          <xdr:rowOff>12700</xdr:rowOff>
        </xdr:to>
        <xdr:sp macro="" textlink="">
          <xdr:nvSpPr>
            <xdr:cNvPr id="11267" name="Overføringfraforrigeår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52FB-00FC-4584-8C13-F7F2A9A500AB}">
  <sheetPr codeName="Ark11"/>
  <dimension ref="A1"/>
  <sheetViews>
    <sheetView workbookViewId="0">
      <selection activeCell="K17" sqref="K17"/>
    </sheetView>
  </sheetViews>
  <sheetFormatPr baseColWidth="10" defaultColWidth="11" defaultRowHeight="15.5" x14ac:dyDescent="0.35"/>
  <sheetData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7" r:id="rId3" name="Overføringfraforrigeår">
          <controlPr defaultSize="0" autoLine="0" r:id="rId4">
            <anchor moveWithCells="1">
              <from>
                <xdr:col>3</xdr:col>
                <xdr:colOff>793750</xdr:colOff>
                <xdr:row>3</xdr:row>
                <xdr:rowOff>184150</xdr:rowOff>
              </from>
              <to>
                <xdr:col>6</xdr:col>
                <xdr:colOff>361950</xdr:colOff>
                <xdr:row>9</xdr:row>
                <xdr:rowOff>31750</xdr:rowOff>
              </to>
            </anchor>
          </controlPr>
        </control>
      </mc:Choice>
      <mc:Fallback>
        <control shapeId="11267" r:id="rId3" name="Overføringfraforrigeår"/>
      </mc:Fallback>
    </mc:AlternateContent>
    <mc:AlternateContent xmlns:mc="http://schemas.openxmlformats.org/markup-compatibility/2006">
      <mc:Choice Requires="x14">
        <control shapeId="11265" r:id="rId5" name="Nyttår">
          <controlPr defaultSize="0" autoLine="0" r:id="rId6">
            <anchor moveWithCells="1">
              <from>
                <xdr:col>1</xdr:col>
                <xdr:colOff>50800</xdr:colOff>
                <xdr:row>3</xdr:row>
                <xdr:rowOff>88900</xdr:rowOff>
              </from>
              <to>
                <xdr:col>3</xdr:col>
                <xdr:colOff>0</xdr:colOff>
                <xdr:row>9</xdr:row>
                <xdr:rowOff>114300</xdr:rowOff>
              </to>
            </anchor>
          </controlPr>
        </control>
      </mc:Choice>
      <mc:Fallback>
        <control shapeId="11265" r:id="rId5" name="Nyttår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2:M64"/>
  <sheetViews>
    <sheetView showZeros="0" topLeftCell="A36" zoomScaleNormal="100" workbookViewId="0">
      <selection activeCell="A13" sqref="A13"/>
    </sheetView>
  </sheetViews>
  <sheetFormatPr baseColWidth="10" defaultColWidth="9" defaultRowHeight="15.5" x14ac:dyDescent="0.35"/>
  <cols>
    <col min="1" max="1" width="20.58203125" style="6" customWidth="1"/>
    <col min="2" max="2" width="15.33203125" style="5" customWidth="1"/>
    <col min="3" max="3" width="11.75" style="5" customWidth="1"/>
    <col min="4" max="4" width="12.25" style="5" customWidth="1"/>
    <col min="5" max="5" width="10.75" style="5" customWidth="1"/>
    <col min="6" max="8" width="10" style="5" customWidth="1"/>
    <col min="9" max="9" width="13.83203125" style="5" bestFit="1" customWidth="1"/>
    <col min="10" max="10" width="11.75" style="5" bestFit="1" customWidth="1"/>
    <col min="11" max="11" width="9.25" style="5" customWidth="1"/>
    <col min="12" max="13" width="10" style="5" customWidth="1"/>
    <col min="14" max="16384" width="9" style="5"/>
  </cols>
  <sheetData>
    <row r="2" spans="1:13" ht="20" x14ac:dyDescent="0.4">
      <c r="A2" s="75" t="str">
        <f>"MÅLESTATISTIKK FOR BLIKK- OG VENTILASJONSARBEID - 1. HALVÅR "&amp;FORS!$A$14</f>
        <v>MÅLESTATISTIKK FOR BLIKK- OG VENTILASJONSARBEID - 1. HALVÅR 2023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" thickBo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35">
      <c r="A4" s="19"/>
      <c r="B4" s="20" t="s">
        <v>4</v>
      </c>
      <c r="C4" s="21"/>
      <c r="D4" s="20" t="s">
        <v>5</v>
      </c>
      <c r="E4" s="21"/>
      <c r="F4" s="20" t="str">
        <f>"Fortjeneste 1. halvår  "&amp;FORS!$A$14-0</f>
        <v>Fortjeneste 1. halvår  2023</v>
      </c>
      <c r="G4" s="22"/>
      <c r="H4" s="21"/>
      <c r="I4" s="20" t="str">
        <f>" 1. halvår  "&amp;FORS!$A$14-1</f>
        <v xml:space="preserve"> 1. halvår  2022</v>
      </c>
      <c r="J4" s="22"/>
      <c r="K4" s="21"/>
      <c r="L4" s="20" t="s">
        <v>6</v>
      </c>
      <c r="M4" s="23"/>
    </row>
    <row r="5" spans="1:13" x14ac:dyDescent="0.35">
      <c r="A5" s="24"/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  <c r="H5" s="9" t="s">
        <v>8</v>
      </c>
      <c r="I5" s="8" t="s">
        <v>7</v>
      </c>
      <c r="J5" s="8" t="s">
        <v>7</v>
      </c>
      <c r="K5" s="9" t="s">
        <v>9</v>
      </c>
      <c r="L5" s="8" t="s">
        <v>7</v>
      </c>
      <c r="M5" s="25" t="s">
        <v>9</v>
      </c>
    </row>
    <row r="6" spans="1:13" x14ac:dyDescent="0.35">
      <c r="A6" s="26"/>
      <c r="B6" s="10" t="s">
        <v>10</v>
      </c>
      <c r="C6" s="10" t="s">
        <v>11</v>
      </c>
      <c r="D6" s="10" t="s">
        <v>10</v>
      </c>
      <c r="E6" s="10" t="s">
        <v>11</v>
      </c>
      <c r="F6" s="10" t="s">
        <v>10</v>
      </c>
      <c r="G6" s="10" t="s">
        <v>11</v>
      </c>
      <c r="H6" s="11" t="s">
        <v>12</v>
      </c>
      <c r="I6" s="10" t="s">
        <v>10</v>
      </c>
      <c r="J6" s="10" t="s">
        <v>11</v>
      </c>
      <c r="K6" s="11" t="s">
        <v>13</v>
      </c>
      <c r="L6" s="10" t="s">
        <v>10</v>
      </c>
      <c r="M6" s="27" t="s">
        <v>13</v>
      </c>
    </row>
    <row r="7" spans="1:13" x14ac:dyDescent="0.35">
      <c r="A7" s="28" t="s">
        <v>14</v>
      </c>
      <c r="B7" s="18"/>
      <c r="C7" s="18"/>
      <c r="D7" s="18"/>
      <c r="E7" s="18"/>
      <c r="F7" s="17">
        <f>IF(D7=0,0,B7/D7)</f>
        <v>0</v>
      </c>
      <c r="G7" s="17">
        <f>IF(E7=0,0,C7/E7)</f>
        <v>0</v>
      </c>
      <c r="H7" s="17">
        <f>IF(D7+E7=0,0,(B7+C7)/(D7+E7))</f>
        <v>0</v>
      </c>
      <c r="I7" s="16"/>
      <c r="J7" s="16"/>
      <c r="K7" s="16">
        <v>0</v>
      </c>
      <c r="L7" s="40">
        <f>IF(I7=0,0,(B7-I7)/I7)</f>
        <v>0</v>
      </c>
      <c r="M7" s="41">
        <f>IF(K7=0,0,(H7-K7)/K7)</f>
        <v>0</v>
      </c>
    </row>
    <row r="8" spans="1:13" x14ac:dyDescent="0.35">
      <c r="A8" s="28" t="s">
        <v>15</v>
      </c>
      <c r="B8" s="18"/>
      <c r="C8" s="18"/>
      <c r="D8" s="18"/>
      <c r="E8" s="18"/>
      <c r="F8" s="17">
        <f t="shared" ref="F8:G18" si="0">IF(D8=0,0,B8/D8)</f>
        <v>0</v>
      </c>
      <c r="G8" s="17">
        <f t="shared" si="0"/>
        <v>0</v>
      </c>
      <c r="H8" s="17">
        <f t="shared" ref="H8:H18" si="1">IF(D8+E8=0,0,(B8+C8)/(D8+E8))</f>
        <v>0</v>
      </c>
      <c r="I8" s="16"/>
      <c r="J8" s="16"/>
      <c r="K8" s="16">
        <v>0</v>
      </c>
      <c r="L8" s="40">
        <f t="shared" ref="L8:L18" si="2">IF(I8=0,0,(B8-I8)/I8)</f>
        <v>0</v>
      </c>
      <c r="M8" s="41">
        <f t="shared" ref="M8:M18" si="3">IF(K8=0,0,(H8-K8)/K8)</f>
        <v>0</v>
      </c>
    </row>
    <row r="9" spans="1:13" x14ac:dyDescent="0.35">
      <c r="A9" s="28"/>
      <c r="B9" s="18"/>
      <c r="C9" s="18"/>
      <c r="D9" s="18"/>
      <c r="E9" s="18"/>
      <c r="F9" s="17">
        <f t="shared" si="0"/>
        <v>0</v>
      </c>
      <c r="G9" s="17">
        <f t="shared" si="0"/>
        <v>0</v>
      </c>
      <c r="H9" s="17">
        <f t="shared" si="1"/>
        <v>0</v>
      </c>
      <c r="I9" s="16"/>
      <c r="J9" s="16"/>
      <c r="K9" s="16">
        <v>0</v>
      </c>
      <c r="L9" s="40">
        <f t="shared" si="2"/>
        <v>0</v>
      </c>
      <c r="M9" s="41">
        <f t="shared" si="3"/>
        <v>0</v>
      </c>
    </row>
    <row r="10" spans="1:13" x14ac:dyDescent="0.35">
      <c r="A10" s="28"/>
      <c r="B10" s="18"/>
      <c r="C10" s="18"/>
      <c r="D10" s="18"/>
      <c r="E10" s="18"/>
      <c r="F10" s="17">
        <f t="shared" si="0"/>
        <v>0</v>
      </c>
      <c r="G10" s="17">
        <f t="shared" si="0"/>
        <v>0</v>
      </c>
      <c r="H10" s="17">
        <f t="shared" si="1"/>
        <v>0</v>
      </c>
      <c r="I10" s="16"/>
      <c r="J10" s="16"/>
      <c r="K10" s="16">
        <v>0</v>
      </c>
      <c r="L10" s="40">
        <f t="shared" si="2"/>
        <v>0</v>
      </c>
      <c r="M10" s="41">
        <f t="shared" si="3"/>
        <v>0</v>
      </c>
    </row>
    <row r="11" spans="1:13" x14ac:dyDescent="0.35">
      <c r="A11" s="28" t="s">
        <v>19</v>
      </c>
      <c r="B11" s="18"/>
      <c r="C11" s="18"/>
      <c r="D11" s="18"/>
      <c r="E11" s="18"/>
      <c r="F11" s="17">
        <f t="shared" si="0"/>
        <v>0</v>
      </c>
      <c r="G11" s="17">
        <f t="shared" si="0"/>
        <v>0</v>
      </c>
      <c r="H11" s="17">
        <f t="shared" si="1"/>
        <v>0</v>
      </c>
      <c r="I11" s="16"/>
      <c r="J11" s="16"/>
      <c r="K11" s="16">
        <v>0</v>
      </c>
      <c r="L11" s="40">
        <f t="shared" si="2"/>
        <v>0</v>
      </c>
      <c r="M11" s="41">
        <f t="shared" si="3"/>
        <v>0</v>
      </c>
    </row>
    <row r="12" spans="1:13" x14ac:dyDescent="0.35">
      <c r="A12" s="28" t="s">
        <v>20</v>
      </c>
      <c r="B12" s="18"/>
      <c r="C12" s="18"/>
      <c r="D12" s="18"/>
      <c r="E12" s="18"/>
      <c r="F12" s="17">
        <f t="shared" si="0"/>
        <v>0</v>
      </c>
      <c r="G12" s="17">
        <f t="shared" si="0"/>
        <v>0</v>
      </c>
      <c r="H12" s="17">
        <f t="shared" si="1"/>
        <v>0</v>
      </c>
      <c r="I12" s="16"/>
      <c r="J12" s="16"/>
      <c r="K12" s="16">
        <v>0</v>
      </c>
      <c r="L12" s="40">
        <f t="shared" si="2"/>
        <v>0</v>
      </c>
      <c r="M12" s="41">
        <f t="shared" si="3"/>
        <v>0</v>
      </c>
    </row>
    <row r="13" spans="1:13" x14ac:dyDescent="0.35">
      <c r="A13" s="28" t="s">
        <v>28</v>
      </c>
      <c r="B13" s="18"/>
      <c r="C13" s="18"/>
      <c r="D13" s="18"/>
      <c r="E13" s="18"/>
      <c r="F13" s="17">
        <f t="shared" si="0"/>
        <v>0</v>
      </c>
      <c r="G13" s="17">
        <f t="shared" si="0"/>
        <v>0</v>
      </c>
      <c r="H13" s="17">
        <f t="shared" si="1"/>
        <v>0</v>
      </c>
      <c r="I13" s="16"/>
      <c r="J13" s="16"/>
      <c r="K13" s="16">
        <v>0</v>
      </c>
      <c r="L13" s="40">
        <f t="shared" si="2"/>
        <v>0</v>
      </c>
      <c r="M13" s="41">
        <f t="shared" si="3"/>
        <v>0</v>
      </c>
    </row>
    <row r="14" spans="1:13" x14ac:dyDescent="0.35">
      <c r="A14" s="28" t="s">
        <v>22</v>
      </c>
      <c r="B14" s="18"/>
      <c r="C14" s="18"/>
      <c r="D14" s="18"/>
      <c r="E14" s="18"/>
      <c r="F14" s="17">
        <f t="shared" si="0"/>
        <v>0</v>
      </c>
      <c r="G14" s="17">
        <f t="shared" si="0"/>
        <v>0</v>
      </c>
      <c r="H14" s="17">
        <f t="shared" si="1"/>
        <v>0</v>
      </c>
      <c r="I14" s="16"/>
      <c r="J14" s="16"/>
      <c r="K14" s="16">
        <v>0</v>
      </c>
      <c r="L14" s="40">
        <f t="shared" si="2"/>
        <v>0</v>
      </c>
      <c r="M14" s="41">
        <f t="shared" si="3"/>
        <v>0</v>
      </c>
    </row>
    <row r="15" spans="1:13" x14ac:dyDescent="0.35">
      <c r="A15" s="28" t="s">
        <v>23</v>
      </c>
      <c r="B15" s="18">
        <v>1387883</v>
      </c>
      <c r="C15" s="18">
        <v>0</v>
      </c>
      <c r="D15" s="18">
        <v>4048.59</v>
      </c>
      <c r="E15" s="18"/>
      <c r="F15" s="17">
        <f t="shared" si="0"/>
        <v>342.80650794474127</v>
      </c>
      <c r="G15" s="17">
        <f t="shared" si="0"/>
        <v>0</v>
      </c>
      <c r="H15" s="17">
        <f t="shared" si="1"/>
        <v>342.80650794474127</v>
      </c>
      <c r="I15" s="18">
        <v>588096</v>
      </c>
      <c r="J15" s="16">
        <v>0</v>
      </c>
      <c r="K15" s="16">
        <v>354.97</v>
      </c>
      <c r="L15" s="40">
        <f t="shared" si="2"/>
        <v>1.35995993851344</v>
      </c>
      <c r="M15" s="41">
        <f t="shared" si="3"/>
        <v>-3.4266253641881725E-2</v>
      </c>
    </row>
    <row r="16" spans="1:13" x14ac:dyDescent="0.35">
      <c r="A16" s="28" t="s">
        <v>24</v>
      </c>
      <c r="B16" s="18"/>
      <c r="C16" s="18"/>
      <c r="D16" s="18"/>
      <c r="E16" s="18"/>
      <c r="F16" s="17">
        <f t="shared" si="0"/>
        <v>0</v>
      </c>
      <c r="G16" s="17">
        <f t="shared" si="0"/>
        <v>0</v>
      </c>
      <c r="H16" s="17">
        <f t="shared" si="1"/>
        <v>0</v>
      </c>
      <c r="I16" s="16"/>
      <c r="J16" s="16"/>
      <c r="K16" s="16">
        <v>0</v>
      </c>
      <c r="L16" s="40">
        <f t="shared" si="2"/>
        <v>0</v>
      </c>
      <c r="M16" s="41">
        <f t="shared" si="3"/>
        <v>0</v>
      </c>
    </row>
    <row r="17" spans="1:13" x14ac:dyDescent="0.35">
      <c r="A17" s="28" t="s">
        <v>25</v>
      </c>
      <c r="B17" s="18"/>
      <c r="C17" s="18"/>
      <c r="D17" s="18"/>
      <c r="E17" s="18"/>
      <c r="F17" s="17">
        <f t="shared" si="0"/>
        <v>0</v>
      </c>
      <c r="G17" s="17">
        <f t="shared" si="0"/>
        <v>0</v>
      </c>
      <c r="H17" s="17">
        <f t="shared" si="1"/>
        <v>0</v>
      </c>
      <c r="I17" s="16"/>
      <c r="J17" s="16"/>
      <c r="K17" s="16">
        <v>0</v>
      </c>
      <c r="L17" s="40">
        <f t="shared" si="2"/>
        <v>0</v>
      </c>
      <c r="M17" s="41">
        <f t="shared" si="3"/>
        <v>0</v>
      </c>
    </row>
    <row r="18" spans="1:13" x14ac:dyDescent="0.35">
      <c r="A18" s="28" t="s">
        <v>26</v>
      </c>
      <c r="B18" s="18"/>
      <c r="C18" s="18"/>
      <c r="D18" s="18"/>
      <c r="E18" s="18"/>
      <c r="F18" s="17">
        <f t="shared" si="0"/>
        <v>0</v>
      </c>
      <c r="G18" s="17">
        <f t="shared" si="0"/>
        <v>0</v>
      </c>
      <c r="H18" s="17">
        <f t="shared" si="1"/>
        <v>0</v>
      </c>
      <c r="I18" s="18"/>
      <c r="J18" s="16"/>
      <c r="K18" s="16">
        <v>0</v>
      </c>
      <c r="L18" s="40">
        <f t="shared" si="2"/>
        <v>0</v>
      </c>
      <c r="M18" s="41">
        <f t="shared" si="3"/>
        <v>0</v>
      </c>
    </row>
    <row r="19" spans="1:13" s="1" customFormat="1" thickBot="1" x14ac:dyDescent="0.35">
      <c r="A19" s="29" t="s">
        <v>27</v>
      </c>
      <c r="B19" s="30">
        <f>SUM(B7:B18)</f>
        <v>1387883</v>
      </c>
      <c r="C19" s="30">
        <f>SUM(C7:C18)</f>
        <v>0</v>
      </c>
      <c r="D19" s="30">
        <f>SUM(D7:D18)</f>
        <v>4048.59</v>
      </c>
      <c r="E19" s="30">
        <f>SUM(E7:E18)</f>
        <v>0</v>
      </c>
      <c r="F19" s="30">
        <f>IF(D19=0,0,B19/D19)</f>
        <v>342.80650794474127</v>
      </c>
      <c r="G19" s="30">
        <f>IF(E19=0,0,C19/E19)</f>
        <v>0</v>
      </c>
      <c r="H19" s="30">
        <f>IF(D19+E19=0,0,(B19+C19)/(D19+E19))</f>
        <v>342.80650794474127</v>
      </c>
      <c r="I19" s="30">
        <f>SUM(I7:I18)</f>
        <v>588096</v>
      </c>
      <c r="J19" s="30">
        <f>SUM(J7:J18)</f>
        <v>0</v>
      </c>
      <c r="K19" s="31">
        <v>354.97</v>
      </c>
      <c r="L19" s="42">
        <f>IF(I19=0,0,(B19-I19)/I19)</f>
        <v>1.35995993851344</v>
      </c>
      <c r="M19" s="43">
        <f>IF(K19=0,0,(H19-K19)/K19)</f>
        <v>-3.4266253641881725E-2</v>
      </c>
    </row>
    <row r="22" spans="1:13" ht="20" x14ac:dyDescent="0.4">
      <c r="A22" s="75" t="str">
        <f>"MÅLESTATISTIKK FOR BLIKK- OG VENTILASJONSARBEID - 2. HALVÅR "&amp;FORS!$A$14</f>
        <v>MÅLESTATISTIKK FOR BLIKK- OG VENTILASJONSARBEID - 2. HALVÅR 2023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6" thickBo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5">
      <c r="A24" s="19"/>
      <c r="B24" s="20" t="s">
        <v>4</v>
      </c>
      <c r="C24" s="21"/>
      <c r="D24" s="20" t="s">
        <v>5</v>
      </c>
      <c r="E24" s="21"/>
      <c r="F24" s="20" t="str">
        <f>"Fortjeneste 2. halvår  "&amp;FORS!$A$14-0</f>
        <v>Fortjeneste 2. halvår  2023</v>
      </c>
      <c r="G24" s="22"/>
      <c r="H24" s="21"/>
      <c r="I24" s="20" t="str">
        <f>" 2. halvår  "&amp;FORS!$A$14-1</f>
        <v xml:space="preserve"> 2. halvår  2022</v>
      </c>
      <c r="J24" s="22"/>
      <c r="K24" s="21"/>
      <c r="L24" s="20" t="s">
        <v>6</v>
      </c>
      <c r="M24" s="23"/>
    </row>
    <row r="25" spans="1:13" x14ac:dyDescent="0.35">
      <c r="A25" s="24"/>
      <c r="B25" s="8" t="s">
        <v>7</v>
      </c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8</v>
      </c>
      <c r="I25" s="8" t="s">
        <v>7</v>
      </c>
      <c r="J25" s="8" t="s">
        <v>7</v>
      </c>
      <c r="K25" s="9" t="s">
        <v>9</v>
      </c>
      <c r="L25" s="8" t="s">
        <v>7</v>
      </c>
      <c r="M25" s="25" t="s">
        <v>9</v>
      </c>
    </row>
    <row r="26" spans="1:13" x14ac:dyDescent="0.35">
      <c r="A26" s="26"/>
      <c r="B26" s="10" t="s">
        <v>10</v>
      </c>
      <c r="C26" s="10" t="s">
        <v>11</v>
      </c>
      <c r="D26" s="10" t="s">
        <v>10</v>
      </c>
      <c r="E26" s="10" t="s">
        <v>11</v>
      </c>
      <c r="F26" s="10" t="s">
        <v>10</v>
      </c>
      <c r="G26" s="10" t="s">
        <v>11</v>
      </c>
      <c r="H26" s="11" t="s">
        <v>12</v>
      </c>
      <c r="I26" s="10" t="s">
        <v>10</v>
      </c>
      <c r="J26" s="10" t="s">
        <v>11</v>
      </c>
      <c r="K26" s="11" t="s">
        <v>13</v>
      </c>
      <c r="L26" s="10" t="s">
        <v>10</v>
      </c>
      <c r="M26" s="27" t="s">
        <v>13</v>
      </c>
    </row>
    <row r="27" spans="1:13" x14ac:dyDescent="0.35">
      <c r="A27" s="28" t="s">
        <v>14</v>
      </c>
      <c r="B27" s="18"/>
      <c r="C27" s="18"/>
      <c r="D27" s="18"/>
      <c r="E27" s="18"/>
      <c r="F27" s="17">
        <f t="shared" ref="F27:G38" si="4">IF(D27=0,0,B27/D27)</f>
        <v>0</v>
      </c>
      <c r="G27" s="17">
        <f t="shared" si="4"/>
        <v>0</v>
      </c>
      <c r="H27" s="17">
        <f>IF(D27+E27=0,0,(B27+C27)/(D27+E27))</f>
        <v>0</v>
      </c>
      <c r="I27" s="16"/>
      <c r="J27" s="16"/>
      <c r="K27" s="16">
        <v>0</v>
      </c>
      <c r="L27" s="40">
        <f>IF(I27=0,0,(B27-I27)/I27)</f>
        <v>0</v>
      </c>
      <c r="M27" s="41">
        <f>IF(K27=0,0,(H27-K27)/K27)</f>
        <v>0</v>
      </c>
    </row>
    <row r="28" spans="1:13" x14ac:dyDescent="0.35">
      <c r="A28" s="28" t="s">
        <v>15</v>
      </c>
      <c r="B28" s="18"/>
      <c r="C28" s="18"/>
      <c r="D28" s="18"/>
      <c r="E28" s="18"/>
      <c r="F28" s="17">
        <f t="shared" si="4"/>
        <v>0</v>
      </c>
      <c r="G28" s="17">
        <f t="shared" si="4"/>
        <v>0</v>
      </c>
      <c r="H28" s="17">
        <f t="shared" ref="H28:H38" si="5">IF(D28+E28=0,0,(B28+C28)/(D28+E28))</f>
        <v>0</v>
      </c>
      <c r="I28" s="18"/>
      <c r="J28" s="16"/>
      <c r="K28" s="16">
        <v>0</v>
      </c>
      <c r="L28" s="40">
        <f t="shared" ref="L28:L39" si="6">IF(I28=0,0,(B28-I28)/I28)</f>
        <v>0</v>
      </c>
      <c r="M28" s="41">
        <f t="shared" ref="M28:M39" si="7">IF(K28=0,0,(H28-K28)/K28)</f>
        <v>0</v>
      </c>
    </row>
    <row r="29" spans="1:13" x14ac:dyDescent="0.35">
      <c r="A29" s="28"/>
      <c r="B29" s="18"/>
      <c r="C29" s="18"/>
      <c r="D29" s="18"/>
      <c r="E29" s="18"/>
      <c r="F29" s="17">
        <f t="shared" si="4"/>
        <v>0</v>
      </c>
      <c r="G29" s="17">
        <f t="shared" si="4"/>
        <v>0</v>
      </c>
      <c r="H29" s="17">
        <f t="shared" si="5"/>
        <v>0</v>
      </c>
      <c r="I29" s="16"/>
      <c r="J29" s="16"/>
      <c r="K29" s="16">
        <v>0</v>
      </c>
      <c r="L29" s="40">
        <f t="shared" si="6"/>
        <v>0</v>
      </c>
      <c r="M29" s="41">
        <f t="shared" si="7"/>
        <v>0</v>
      </c>
    </row>
    <row r="30" spans="1:13" x14ac:dyDescent="0.35">
      <c r="A30" s="28"/>
      <c r="B30" s="18"/>
      <c r="C30" s="18"/>
      <c r="D30" s="18"/>
      <c r="E30" s="18"/>
      <c r="F30" s="17">
        <f t="shared" si="4"/>
        <v>0</v>
      </c>
      <c r="G30" s="17">
        <f t="shared" si="4"/>
        <v>0</v>
      </c>
      <c r="H30" s="17">
        <f t="shared" si="5"/>
        <v>0</v>
      </c>
      <c r="I30" s="16"/>
      <c r="J30" s="16"/>
      <c r="K30" s="16">
        <v>0</v>
      </c>
      <c r="L30" s="40">
        <f t="shared" si="6"/>
        <v>0</v>
      </c>
      <c r="M30" s="41">
        <f t="shared" si="7"/>
        <v>0</v>
      </c>
    </row>
    <row r="31" spans="1:13" x14ac:dyDescent="0.35">
      <c r="A31" s="28" t="s">
        <v>19</v>
      </c>
      <c r="B31" s="18"/>
      <c r="C31" s="18"/>
      <c r="D31" s="18"/>
      <c r="E31" s="18"/>
      <c r="F31" s="17">
        <f t="shared" si="4"/>
        <v>0</v>
      </c>
      <c r="G31" s="17">
        <f t="shared" si="4"/>
        <v>0</v>
      </c>
      <c r="H31" s="17">
        <f t="shared" si="5"/>
        <v>0</v>
      </c>
      <c r="I31" s="16"/>
      <c r="J31" s="16"/>
      <c r="K31" s="16">
        <v>0</v>
      </c>
      <c r="L31" s="40">
        <f t="shared" si="6"/>
        <v>0</v>
      </c>
      <c r="M31" s="41">
        <f t="shared" si="7"/>
        <v>0</v>
      </c>
    </row>
    <row r="32" spans="1:13" x14ac:dyDescent="0.35">
      <c r="A32" s="28" t="s">
        <v>20</v>
      </c>
      <c r="B32" s="18"/>
      <c r="C32" s="18"/>
      <c r="D32" s="18"/>
      <c r="E32" s="18"/>
      <c r="F32" s="17">
        <f t="shared" si="4"/>
        <v>0</v>
      </c>
      <c r="G32" s="17">
        <f t="shared" si="4"/>
        <v>0</v>
      </c>
      <c r="H32" s="17">
        <f t="shared" si="5"/>
        <v>0</v>
      </c>
      <c r="I32" s="18"/>
      <c r="J32" s="16"/>
      <c r="K32" s="16">
        <v>0</v>
      </c>
      <c r="L32" s="40">
        <f t="shared" si="6"/>
        <v>0</v>
      </c>
      <c r="M32" s="41">
        <f t="shared" si="7"/>
        <v>0</v>
      </c>
    </row>
    <row r="33" spans="1:13" x14ac:dyDescent="0.35">
      <c r="A33" s="28" t="s">
        <v>28</v>
      </c>
      <c r="B33" s="18"/>
      <c r="C33" s="18"/>
      <c r="D33" s="18"/>
      <c r="E33" s="18"/>
      <c r="F33" s="17">
        <f t="shared" si="4"/>
        <v>0</v>
      </c>
      <c r="G33" s="17">
        <f t="shared" si="4"/>
        <v>0</v>
      </c>
      <c r="H33" s="17">
        <f t="shared" si="5"/>
        <v>0</v>
      </c>
      <c r="I33" s="16"/>
      <c r="J33" s="16"/>
      <c r="K33" s="16">
        <v>0</v>
      </c>
      <c r="L33" s="40">
        <f t="shared" si="6"/>
        <v>0</v>
      </c>
      <c r="M33" s="41">
        <f t="shared" si="7"/>
        <v>0</v>
      </c>
    </row>
    <row r="34" spans="1:13" x14ac:dyDescent="0.35">
      <c r="A34" s="28" t="s">
        <v>22</v>
      </c>
      <c r="B34" s="18"/>
      <c r="C34" s="18"/>
      <c r="D34" s="18"/>
      <c r="E34" s="18"/>
      <c r="F34" s="17">
        <f t="shared" si="4"/>
        <v>0</v>
      </c>
      <c r="G34" s="17">
        <f t="shared" si="4"/>
        <v>0</v>
      </c>
      <c r="H34" s="17">
        <f t="shared" si="5"/>
        <v>0</v>
      </c>
      <c r="I34" s="16"/>
      <c r="J34" s="16"/>
      <c r="K34" s="16">
        <v>0</v>
      </c>
      <c r="L34" s="40">
        <f t="shared" si="6"/>
        <v>0</v>
      </c>
      <c r="M34" s="41">
        <f t="shared" si="7"/>
        <v>0</v>
      </c>
    </row>
    <row r="35" spans="1:13" x14ac:dyDescent="0.35">
      <c r="A35" s="28" t="s">
        <v>23</v>
      </c>
      <c r="B35" s="18">
        <v>460606</v>
      </c>
      <c r="C35" s="18">
        <v>96178</v>
      </c>
      <c r="D35" s="18">
        <v>1259.8800000000001</v>
      </c>
      <c r="E35" s="18">
        <v>604.54999999999995</v>
      </c>
      <c r="F35" s="17">
        <f t="shared" si="4"/>
        <v>365.59513604470266</v>
      </c>
      <c r="G35" s="17">
        <f t="shared" si="4"/>
        <v>159.09023240426765</v>
      </c>
      <c r="H35" s="17">
        <f t="shared" si="5"/>
        <v>298.63497154626344</v>
      </c>
      <c r="I35" s="16">
        <v>275376.84999999998</v>
      </c>
      <c r="J35" s="16">
        <v>0</v>
      </c>
      <c r="K35" s="16">
        <v>384.82</v>
      </c>
      <c r="L35" s="40">
        <f t="shared" si="6"/>
        <v>0.67263878572218416</v>
      </c>
      <c r="M35" s="41">
        <f t="shared" si="7"/>
        <v>-0.22396192623495803</v>
      </c>
    </row>
    <row r="36" spans="1:13" x14ac:dyDescent="0.35">
      <c r="A36" s="28" t="s">
        <v>24</v>
      </c>
      <c r="B36" s="18"/>
      <c r="C36" s="18"/>
      <c r="D36" s="18"/>
      <c r="E36" s="18"/>
      <c r="F36" s="17">
        <f t="shared" si="4"/>
        <v>0</v>
      </c>
      <c r="G36" s="17">
        <f t="shared" si="4"/>
        <v>0</v>
      </c>
      <c r="H36" s="17">
        <f t="shared" si="5"/>
        <v>0</v>
      </c>
      <c r="I36" s="16"/>
      <c r="J36" s="16"/>
      <c r="K36" s="16">
        <v>0</v>
      </c>
      <c r="L36" s="40">
        <f t="shared" si="6"/>
        <v>0</v>
      </c>
      <c r="M36" s="41">
        <f t="shared" si="7"/>
        <v>0</v>
      </c>
    </row>
    <row r="37" spans="1:13" x14ac:dyDescent="0.35">
      <c r="A37" s="28" t="s">
        <v>25</v>
      </c>
      <c r="B37" s="18"/>
      <c r="C37" s="18">
        <v>0</v>
      </c>
      <c r="D37" s="18"/>
      <c r="E37" s="18"/>
      <c r="F37" s="17">
        <f t="shared" si="4"/>
        <v>0</v>
      </c>
      <c r="G37" s="17">
        <f t="shared" si="4"/>
        <v>0</v>
      </c>
      <c r="H37" s="17">
        <f t="shared" si="5"/>
        <v>0</v>
      </c>
      <c r="I37" s="16"/>
      <c r="J37" s="16">
        <v>0</v>
      </c>
      <c r="K37" s="16">
        <v>0</v>
      </c>
      <c r="L37" s="40">
        <f t="shared" si="6"/>
        <v>0</v>
      </c>
      <c r="M37" s="41">
        <f t="shared" si="7"/>
        <v>0</v>
      </c>
    </row>
    <row r="38" spans="1:13" x14ac:dyDescent="0.35">
      <c r="A38" s="28" t="s">
        <v>26</v>
      </c>
      <c r="B38" s="18"/>
      <c r="C38" s="18"/>
      <c r="D38" s="18"/>
      <c r="E38" s="18"/>
      <c r="F38" s="17">
        <f t="shared" si="4"/>
        <v>0</v>
      </c>
      <c r="G38" s="17">
        <f t="shared" si="4"/>
        <v>0</v>
      </c>
      <c r="H38" s="17">
        <f t="shared" si="5"/>
        <v>0</v>
      </c>
      <c r="I38" s="16"/>
      <c r="J38" s="16"/>
      <c r="K38" s="16">
        <v>0</v>
      </c>
      <c r="L38" s="40">
        <f t="shared" si="6"/>
        <v>0</v>
      </c>
      <c r="M38" s="41">
        <f t="shared" si="7"/>
        <v>0</v>
      </c>
    </row>
    <row r="39" spans="1:13" s="1" customFormat="1" thickBot="1" x14ac:dyDescent="0.35">
      <c r="A39" s="29" t="s">
        <v>27</v>
      </c>
      <c r="B39" s="44">
        <f>SUM(B27:B38)</f>
        <v>460606</v>
      </c>
      <c r="C39" s="44">
        <f>SUM(C27:C38)</f>
        <v>96178</v>
      </c>
      <c r="D39" s="44">
        <f>SUM(D27:D38)</f>
        <v>1259.8800000000001</v>
      </c>
      <c r="E39" s="44">
        <f>SUM(E27:E38)</f>
        <v>604.54999999999995</v>
      </c>
      <c r="F39" s="44">
        <f>IF(D39=0,0,B39/D39)</f>
        <v>365.59513604470266</v>
      </c>
      <c r="G39" s="44">
        <f>IF(E39=0,0,C39/E39)</f>
        <v>159.09023240426765</v>
      </c>
      <c r="H39" s="44">
        <f>IF(D39+E39=0,0,(B39+C39)/(D39+E39))</f>
        <v>298.63497154626344</v>
      </c>
      <c r="I39" s="44">
        <f>SUM(I27:I38)</f>
        <v>275376.84999999998</v>
      </c>
      <c r="J39" s="44">
        <f>SUM(J27:J38)</f>
        <v>0</v>
      </c>
      <c r="K39" s="50">
        <v>384.82</v>
      </c>
      <c r="L39" s="45">
        <f t="shared" si="6"/>
        <v>0.67263878572218416</v>
      </c>
      <c r="M39" s="46">
        <f t="shared" si="7"/>
        <v>-0.22396192623495803</v>
      </c>
    </row>
    <row r="40" spans="1:13" x14ac:dyDescent="0.35">
      <c r="J40" s="15"/>
    </row>
    <row r="42" spans="1:13" ht="20" x14ac:dyDescent="0.4">
      <c r="A42" s="75" t="str">
        <f>"MÅLESTATISTIKK FOR BLIKK- OG VENTILASJONSARBEID - GJENNOMSNITT HELE ÅRET  "&amp;FORS!$A$14</f>
        <v>MÅLESTATISTIKK FOR BLIKK- OG VENTILASJONSARBEID - GJENNOMSNITT HELE ÅRET  2023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6" thickBo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35">
      <c r="A44" s="19"/>
      <c r="B44" s="20" t="s">
        <v>4</v>
      </c>
      <c r="C44" s="21"/>
      <c r="D44" s="20" t="s">
        <v>5</v>
      </c>
      <c r="E44" s="21"/>
      <c r="F44" s="20" t="str">
        <f>"Fortjeneste hele  "&amp;FORS!$A$14-0</f>
        <v>Fortjeneste hele  2023</v>
      </c>
      <c r="G44" s="22"/>
      <c r="H44" s="21"/>
      <c r="I44" s="20" t="str">
        <f>" Hele året  "&amp;FORS!$A$14-1</f>
        <v xml:space="preserve"> Hele året  2022</v>
      </c>
      <c r="J44" s="22"/>
      <c r="K44" s="21"/>
      <c r="L44" s="20" t="s">
        <v>6</v>
      </c>
      <c r="M44" s="23"/>
    </row>
    <row r="45" spans="1:13" x14ac:dyDescent="0.35">
      <c r="A45" s="24"/>
      <c r="B45" s="8" t="s">
        <v>7</v>
      </c>
      <c r="C45" s="8" t="s">
        <v>7</v>
      </c>
      <c r="D45" s="8" t="s">
        <v>7</v>
      </c>
      <c r="E45" s="8" t="s">
        <v>7</v>
      </c>
      <c r="F45" s="8" t="s">
        <v>7</v>
      </c>
      <c r="G45" s="8" t="s">
        <v>7</v>
      </c>
      <c r="H45" s="9" t="s">
        <v>8</v>
      </c>
      <c r="I45" s="8" t="s">
        <v>7</v>
      </c>
      <c r="J45" s="8" t="s">
        <v>7</v>
      </c>
      <c r="K45" s="9" t="s">
        <v>9</v>
      </c>
      <c r="L45" s="8" t="s">
        <v>7</v>
      </c>
      <c r="M45" s="25" t="s">
        <v>9</v>
      </c>
    </row>
    <row r="46" spans="1:13" x14ac:dyDescent="0.35">
      <c r="A46" s="26"/>
      <c r="B46" s="47" t="s">
        <v>10</v>
      </c>
      <c r="C46" s="47" t="s">
        <v>11</v>
      </c>
      <c r="D46" s="47" t="s">
        <v>10</v>
      </c>
      <c r="E46" s="47" t="s">
        <v>11</v>
      </c>
      <c r="F46" s="47" t="s">
        <v>10</v>
      </c>
      <c r="G46" s="47" t="s">
        <v>11</v>
      </c>
      <c r="H46" s="48" t="s">
        <v>12</v>
      </c>
      <c r="I46" s="47" t="s">
        <v>10</v>
      </c>
      <c r="J46" s="47" t="s">
        <v>11</v>
      </c>
      <c r="K46" s="48" t="s">
        <v>13</v>
      </c>
      <c r="L46" s="47" t="s">
        <v>10</v>
      </c>
      <c r="M46" s="49" t="s">
        <v>13</v>
      </c>
    </row>
    <row r="47" spans="1:13" x14ac:dyDescent="0.35">
      <c r="A47" s="28" t="s">
        <v>14</v>
      </c>
      <c r="B47" s="17">
        <f>SUMIFS(B$7:B$19,$A$7:$A$19,$A47)+SUMIFS(B$27:B$39,$A$27:$A$39,$A47)</f>
        <v>0</v>
      </c>
      <c r="C47" s="17">
        <f t="shared" ref="C47:E58" si="8">SUMIFS(C$7:C$19,$A$7:$A$19,$A47)+SUMIFS(C$27:C$39,$A$27:$A$39,$A47)</f>
        <v>0</v>
      </c>
      <c r="D47" s="17">
        <f t="shared" si="8"/>
        <v>0</v>
      </c>
      <c r="E47" s="17">
        <f t="shared" si="8"/>
        <v>0</v>
      </c>
      <c r="F47" s="17">
        <f>IF(D47=0,0,B47/D47)</f>
        <v>0</v>
      </c>
      <c r="G47" s="17">
        <f>IF(E47=0,0,C27/E47)</f>
        <v>0</v>
      </c>
      <c r="H47" s="17">
        <f>IF(D47+E47=0,0,(B47+C47)/(D47+E47))</f>
        <v>0</v>
      </c>
      <c r="I47" s="17">
        <f>SUMIFS(I$7:I$19,$A$7:$A$19,$A47)+SUMIFS(I$27:I$39,$A$27:$A$39,$A47)</f>
        <v>0</v>
      </c>
      <c r="J47" s="17">
        <f>SUMIFS(J$7:J$19,$A$7:$A$19,$A47)+SUMIFS(J$27:J$39,$A$27:$A$39,$A47)</f>
        <v>0</v>
      </c>
      <c r="K47" s="16">
        <v>0</v>
      </c>
      <c r="L47" s="40">
        <f>IF(I47=0,0,(B47-I47)/I47)</f>
        <v>0</v>
      </c>
      <c r="M47" s="41">
        <f>IF(K47=0,0,(H47-K47)/K47)</f>
        <v>0</v>
      </c>
    </row>
    <row r="48" spans="1:13" x14ac:dyDescent="0.35">
      <c r="A48" s="28" t="s">
        <v>15</v>
      </c>
      <c r="B48" s="17">
        <f t="shared" ref="B48:B58" si="9">SUMIFS($B$7:$B$19,$A$7:$A$19,A48)+SUMIFS($B$27:$B$39,$A$27:$A$39,A48)</f>
        <v>0</v>
      </c>
      <c r="C48" s="17">
        <f t="shared" si="8"/>
        <v>0</v>
      </c>
      <c r="D48" s="17">
        <f t="shared" si="8"/>
        <v>0</v>
      </c>
      <c r="E48" s="17">
        <f t="shared" si="8"/>
        <v>0</v>
      </c>
      <c r="F48" s="17">
        <f t="shared" ref="F48:G58" si="10">IF(D48=0,0,B48/D48)</f>
        <v>0</v>
      </c>
      <c r="G48" s="17">
        <f t="shared" si="10"/>
        <v>0</v>
      </c>
      <c r="H48" s="17">
        <f t="shared" ref="H48:H58" si="11">IF(D48+E48=0,0,(B48+C48)/(D48+E48))</f>
        <v>0</v>
      </c>
      <c r="I48" s="17">
        <f t="shared" ref="I48:J58" si="12">SUMIFS(I$7:I$19,$A$7:$A$19,$A48)+SUMIFS(I$27:I$39,$A$27:$A$39,$A48)</f>
        <v>0</v>
      </c>
      <c r="J48" s="17">
        <f t="shared" si="12"/>
        <v>0</v>
      </c>
      <c r="K48" s="16">
        <v>0</v>
      </c>
      <c r="L48" s="40">
        <f t="shared" ref="L48:L58" si="13">IF(I48=0,0,(B48-I48)/I48)</f>
        <v>0</v>
      </c>
      <c r="M48" s="41">
        <f t="shared" ref="M48:M58" si="14">IF(K48=0,0,(H48-K48)/K48)</f>
        <v>0</v>
      </c>
    </row>
    <row r="49" spans="1:13" x14ac:dyDescent="0.35">
      <c r="A49" s="28"/>
      <c r="B49" s="17">
        <f t="shared" si="9"/>
        <v>0</v>
      </c>
      <c r="C49" s="17">
        <f t="shared" si="8"/>
        <v>0</v>
      </c>
      <c r="D49" s="17">
        <f t="shared" si="8"/>
        <v>0</v>
      </c>
      <c r="E49" s="17">
        <f t="shared" si="8"/>
        <v>0</v>
      </c>
      <c r="F49" s="17">
        <f t="shared" si="10"/>
        <v>0</v>
      </c>
      <c r="G49" s="17">
        <f t="shared" si="10"/>
        <v>0</v>
      </c>
      <c r="H49" s="17">
        <f t="shared" si="11"/>
        <v>0</v>
      </c>
      <c r="I49" s="17">
        <f t="shared" si="12"/>
        <v>0</v>
      </c>
      <c r="J49" s="17">
        <f t="shared" si="12"/>
        <v>0</v>
      </c>
      <c r="K49" s="16">
        <v>0</v>
      </c>
      <c r="L49" s="40">
        <f t="shared" si="13"/>
        <v>0</v>
      </c>
      <c r="M49" s="41">
        <f t="shared" si="14"/>
        <v>0</v>
      </c>
    </row>
    <row r="50" spans="1:13" x14ac:dyDescent="0.35">
      <c r="A50" s="28"/>
      <c r="B50" s="17">
        <f t="shared" si="9"/>
        <v>0</v>
      </c>
      <c r="C50" s="17">
        <f t="shared" si="8"/>
        <v>0</v>
      </c>
      <c r="D50" s="17">
        <f t="shared" si="8"/>
        <v>0</v>
      </c>
      <c r="E50" s="17">
        <f t="shared" si="8"/>
        <v>0</v>
      </c>
      <c r="F50" s="17">
        <f t="shared" si="10"/>
        <v>0</v>
      </c>
      <c r="G50" s="17">
        <f t="shared" si="10"/>
        <v>0</v>
      </c>
      <c r="H50" s="17">
        <f t="shared" si="11"/>
        <v>0</v>
      </c>
      <c r="I50" s="17">
        <f t="shared" si="12"/>
        <v>0</v>
      </c>
      <c r="J50" s="17">
        <f t="shared" si="12"/>
        <v>0</v>
      </c>
      <c r="K50" s="16">
        <v>0</v>
      </c>
      <c r="L50" s="40">
        <f t="shared" si="13"/>
        <v>0</v>
      </c>
      <c r="M50" s="41">
        <f t="shared" si="14"/>
        <v>0</v>
      </c>
    </row>
    <row r="51" spans="1:13" x14ac:dyDescent="0.35">
      <c r="A51" s="28" t="s">
        <v>19</v>
      </c>
      <c r="B51" s="17">
        <f t="shared" si="9"/>
        <v>0</v>
      </c>
      <c r="C51" s="17">
        <f t="shared" si="8"/>
        <v>0</v>
      </c>
      <c r="D51" s="17">
        <f t="shared" si="8"/>
        <v>0</v>
      </c>
      <c r="E51" s="17">
        <f t="shared" si="8"/>
        <v>0</v>
      </c>
      <c r="F51" s="17">
        <f t="shared" si="10"/>
        <v>0</v>
      </c>
      <c r="G51" s="17">
        <f t="shared" si="10"/>
        <v>0</v>
      </c>
      <c r="H51" s="17">
        <f t="shared" si="11"/>
        <v>0</v>
      </c>
      <c r="I51" s="17">
        <f t="shared" si="12"/>
        <v>0</v>
      </c>
      <c r="J51" s="17">
        <f t="shared" si="12"/>
        <v>0</v>
      </c>
      <c r="K51" s="16">
        <v>0</v>
      </c>
      <c r="L51" s="40">
        <f t="shared" si="13"/>
        <v>0</v>
      </c>
      <c r="M51" s="41">
        <f t="shared" si="14"/>
        <v>0</v>
      </c>
    </row>
    <row r="52" spans="1:13" x14ac:dyDescent="0.35">
      <c r="A52" s="28" t="s">
        <v>20</v>
      </c>
      <c r="B52" s="17">
        <f t="shared" si="9"/>
        <v>0</v>
      </c>
      <c r="C52" s="17">
        <f t="shared" si="8"/>
        <v>0</v>
      </c>
      <c r="D52" s="39">
        <f t="shared" si="8"/>
        <v>0</v>
      </c>
      <c r="E52" s="17">
        <f t="shared" si="8"/>
        <v>0</v>
      </c>
      <c r="F52" s="17">
        <f>IF(D52=0,0,B52/D52)</f>
        <v>0</v>
      </c>
      <c r="G52" s="17">
        <f t="shared" si="10"/>
        <v>0</v>
      </c>
      <c r="H52" s="17">
        <f>IF(D52+E52=0,0,(B52+C52)/(D52+E52))</f>
        <v>0</v>
      </c>
      <c r="I52" s="17">
        <f t="shared" si="12"/>
        <v>0</v>
      </c>
      <c r="J52" s="17">
        <f t="shared" si="12"/>
        <v>0</v>
      </c>
      <c r="K52" s="16">
        <v>0</v>
      </c>
      <c r="L52" s="40">
        <f t="shared" si="13"/>
        <v>0</v>
      </c>
      <c r="M52" s="41">
        <f t="shared" si="14"/>
        <v>0</v>
      </c>
    </row>
    <row r="53" spans="1:13" x14ac:dyDescent="0.35">
      <c r="A53" s="28" t="s">
        <v>28</v>
      </c>
      <c r="B53" s="17">
        <f t="shared" si="9"/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17">
        <f t="shared" si="10"/>
        <v>0</v>
      </c>
      <c r="G53" s="17">
        <f t="shared" si="10"/>
        <v>0</v>
      </c>
      <c r="H53" s="17">
        <f t="shared" si="11"/>
        <v>0</v>
      </c>
      <c r="I53" s="17">
        <f t="shared" si="12"/>
        <v>0</v>
      </c>
      <c r="J53" s="17">
        <f t="shared" si="12"/>
        <v>0</v>
      </c>
      <c r="K53" s="16">
        <v>0</v>
      </c>
      <c r="L53" s="40">
        <f t="shared" si="13"/>
        <v>0</v>
      </c>
      <c r="M53" s="41">
        <f t="shared" si="14"/>
        <v>0</v>
      </c>
    </row>
    <row r="54" spans="1:13" x14ac:dyDescent="0.35">
      <c r="A54" s="28" t="s">
        <v>22</v>
      </c>
      <c r="B54" s="17">
        <f t="shared" si="9"/>
        <v>0</v>
      </c>
      <c r="C54" s="17">
        <f t="shared" si="8"/>
        <v>0</v>
      </c>
      <c r="D54" s="17">
        <f t="shared" si="8"/>
        <v>0</v>
      </c>
      <c r="E54" s="17">
        <f t="shared" si="8"/>
        <v>0</v>
      </c>
      <c r="F54" s="17">
        <f t="shared" si="10"/>
        <v>0</v>
      </c>
      <c r="G54" s="17">
        <f t="shared" si="10"/>
        <v>0</v>
      </c>
      <c r="H54" s="17">
        <f t="shared" si="11"/>
        <v>0</v>
      </c>
      <c r="I54" s="17">
        <f t="shared" si="12"/>
        <v>0</v>
      </c>
      <c r="J54" s="17">
        <f t="shared" si="12"/>
        <v>0</v>
      </c>
      <c r="K54" s="16">
        <v>0</v>
      </c>
      <c r="L54" s="40">
        <f t="shared" si="13"/>
        <v>0</v>
      </c>
      <c r="M54" s="41">
        <f t="shared" si="14"/>
        <v>0</v>
      </c>
    </row>
    <row r="55" spans="1:13" x14ac:dyDescent="0.35">
      <c r="A55" s="28" t="s">
        <v>23</v>
      </c>
      <c r="B55" s="17">
        <f t="shared" si="9"/>
        <v>1848489</v>
      </c>
      <c r="C55" s="17">
        <f t="shared" si="8"/>
        <v>96178</v>
      </c>
      <c r="D55" s="17">
        <f t="shared" si="8"/>
        <v>5308.47</v>
      </c>
      <c r="E55" s="17">
        <f t="shared" si="8"/>
        <v>604.54999999999995</v>
      </c>
      <c r="F55" s="17">
        <f t="shared" si="10"/>
        <v>348.21502240758633</v>
      </c>
      <c r="G55" s="17">
        <f t="shared" si="10"/>
        <v>159.09023240426765</v>
      </c>
      <c r="H55" s="17">
        <f t="shared" si="11"/>
        <v>328.87881319528765</v>
      </c>
      <c r="I55" s="17">
        <f t="shared" si="12"/>
        <v>863472.85</v>
      </c>
      <c r="J55" s="17">
        <f t="shared" si="12"/>
        <v>0</v>
      </c>
      <c r="K55" s="16">
        <v>363.97</v>
      </c>
      <c r="L55" s="40">
        <f t="shared" si="13"/>
        <v>1.1407609978704021</v>
      </c>
      <c r="M55" s="41">
        <f t="shared" si="14"/>
        <v>-9.6412305422733671E-2</v>
      </c>
    </row>
    <row r="56" spans="1:13" x14ac:dyDescent="0.35">
      <c r="A56" s="28" t="s">
        <v>24</v>
      </c>
      <c r="B56" s="17">
        <f t="shared" si="9"/>
        <v>0</v>
      </c>
      <c r="C56" s="17">
        <f t="shared" si="8"/>
        <v>0</v>
      </c>
      <c r="D56" s="17">
        <f t="shared" si="8"/>
        <v>0</v>
      </c>
      <c r="E56" s="17">
        <f t="shared" si="8"/>
        <v>0</v>
      </c>
      <c r="F56" s="17">
        <f>IF(D56=0,0,B56/D56)</f>
        <v>0</v>
      </c>
      <c r="G56" s="17">
        <f t="shared" si="10"/>
        <v>0</v>
      </c>
      <c r="H56" s="17">
        <f t="shared" si="11"/>
        <v>0</v>
      </c>
      <c r="I56" s="17">
        <f t="shared" si="12"/>
        <v>0</v>
      </c>
      <c r="J56" s="17">
        <f t="shared" si="12"/>
        <v>0</v>
      </c>
      <c r="K56" s="16">
        <v>0</v>
      </c>
      <c r="L56" s="40">
        <f t="shared" si="13"/>
        <v>0</v>
      </c>
      <c r="M56" s="41">
        <f t="shared" si="14"/>
        <v>0</v>
      </c>
    </row>
    <row r="57" spans="1:13" x14ac:dyDescent="0.35">
      <c r="A57" s="28" t="s">
        <v>25</v>
      </c>
      <c r="B57" s="17">
        <f t="shared" si="9"/>
        <v>0</v>
      </c>
      <c r="C57" s="17">
        <f t="shared" si="8"/>
        <v>0</v>
      </c>
      <c r="D57" s="17">
        <f t="shared" si="8"/>
        <v>0</v>
      </c>
      <c r="E57" s="17">
        <f>SUMIFS(E$7:E$19,$A$7:$A$19,$A57)+SUMIFS(E$27:E$39,$A$27:$A$39,$A57)</f>
        <v>0</v>
      </c>
      <c r="F57" s="17">
        <f>IF(D57=0,0,B57/D57)</f>
        <v>0</v>
      </c>
      <c r="G57" s="17">
        <f t="shared" si="10"/>
        <v>0</v>
      </c>
      <c r="H57" s="17">
        <f t="shared" si="11"/>
        <v>0</v>
      </c>
      <c r="I57" s="17">
        <f t="shared" si="12"/>
        <v>0</v>
      </c>
      <c r="J57" s="17">
        <f t="shared" si="12"/>
        <v>0</v>
      </c>
      <c r="K57" s="16">
        <v>0</v>
      </c>
      <c r="L57" s="40">
        <f t="shared" si="13"/>
        <v>0</v>
      </c>
      <c r="M57" s="41">
        <f t="shared" si="14"/>
        <v>0</v>
      </c>
    </row>
    <row r="58" spans="1:13" x14ac:dyDescent="0.35">
      <c r="A58" s="28" t="s">
        <v>26</v>
      </c>
      <c r="B58" s="17">
        <f t="shared" si="9"/>
        <v>0</v>
      </c>
      <c r="C58" s="17">
        <f t="shared" si="8"/>
        <v>0</v>
      </c>
      <c r="D58" s="39">
        <f t="shared" si="8"/>
        <v>0</v>
      </c>
      <c r="E58" s="17">
        <f t="shared" si="8"/>
        <v>0</v>
      </c>
      <c r="F58" s="17">
        <f t="shared" si="10"/>
        <v>0</v>
      </c>
      <c r="G58" s="17">
        <f t="shared" si="10"/>
        <v>0</v>
      </c>
      <c r="H58" s="17">
        <f t="shared" si="11"/>
        <v>0</v>
      </c>
      <c r="I58" s="17">
        <f t="shared" si="12"/>
        <v>0</v>
      </c>
      <c r="J58" s="17">
        <f t="shared" si="12"/>
        <v>0</v>
      </c>
      <c r="K58" s="16">
        <v>0</v>
      </c>
      <c r="L58" s="40">
        <f t="shared" si="13"/>
        <v>0</v>
      </c>
      <c r="M58" s="41">
        <f t="shared" si="14"/>
        <v>0</v>
      </c>
    </row>
    <row r="59" spans="1:13" s="1" customFormat="1" thickBot="1" x14ac:dyDescent="0.35">
      <c r="A59" s="29" t="s">
        <v>27</v>
      </c>
      <c r="B59" s="44">
        <f>SUM(B47:B58)</f>
        <v>1848489</v>
      </c>
      <c r="C59" s="44">
        <f>SUM(C47:C58)</f>
        <v>96178</v>
      </c>
      <c r="D59" s="44">
        <f>SUM(D47:D58)</f>
        <v>5308.47</v>
      </c>
      <c r="E59" s="44">
        <f>SUM(E47:E58)</f>
        <v>604.54999999999995</v>
      </c>
      <c r="F59" s="44">
        <f>IF(D59=0,0,B59/D59)</f>
        <v>348.21502240758633</v>
      </c>
      <c r="G59" s="44">
        <f>IF(E59=0,0,C59/E59)</f>
        <v>159.09023240426765</v>
      </c>
      <c r="H59" s="44">
        <f>IF(D59+E59=0,0,(B59+C59)/(D59+E59))</f>
        <v>328.87881319528765</v>
      </c>
      <c r="I59" s="44">
        <f>SUM(I47:I58)</f>
        <v>863472.85</v>
      </c>
      <c r="J59" s="44">
        <f>SUM(J47:J58)</f>
        <v>0</v>
      </c>
      <c r="K59" s="50">
        <v>363.97</v>
      </c>
      <c r="L59" s="45">
        <f>IF(I59=0,0,(B59-I59)/I59)</f>
        <v>1.1407609978704021</v>
      </c>
      <c r="M59" s="46">
        <f>IF(K59=0,0,(H59-K59)/K59)</f>
        <v>-9.6412305422733671E-2</v>
      </c>
    </row>
    <row r="62" spans="1:13" x14ac:dyDescent="0.35">
      <c r="I62" s="15"/>
    </row>
    <row r="64" spans="1:13" x14ac:dyDescent="0.35">
      <c r="I64" s="15"/>
    </row>
  </sheetData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83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1" max="16383" man="1"/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2:M64"/>
  <sheetViews>
    <sheetView showZeros="0" zoomScaleNormal="100" workbookViewId="0">
      <selection activeCell="Q14" sqref="Q14"/>
    </sheetView>
  </sheetViews>
  <sheetFormatPr baseColWidth="10" defaultColWidth="9" defaultRowHeight="15.5" x14ac:dyDescent="0.35"/>
  <cols>
    <col min="1" max="1" width="20.58203125" style="6" customWidth="1"/>
    <col min="2" max="2" width="15.33203125" style="5" customWidth="1"/>
    <col min="3" max="3" width="11.75" style="5" customWidth="1"/>
    <col min="4" max="4" width="12.25" style="5" customWidth="1"/>
    <col min="5" max="5" width="10.75" style="5" customWidth="1"/>
    <col min="6" max="8" width="10" style="5" customWidth="1"/>
    <col min="9" max="9" width="13.83203125" style="5" bestFit="1" customWidth="1"/>
    <col min="10" max="10" width="11.75" style="5" bestFit="1" customWidth="1"/>
    <col min="11" max="11" width="9.25" style="5" customWidth="1"/>
    <col min="12" max="13" width="10" style="5" customWidth="1"/>
    <col min="14" max="16384" width="9" style="5"/>
  </cols>
  <sheetData>
    <row r="2" spans="1:13" ht="20" x14ac:dyDescent="0.4">
      <c r="A2" s="75" t="str">
        <f>"MÅLESTATISTIKK FOR ISOLATØRER - 1. HALVÅR "&amp;FORS!$A$14</f>
        <v>MÅLESTATISTIKK FOR ISOLATØRER - 1. HALVÅR 2023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" thickBo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35">
      <c r="A4" s="19"/>
      <c r="B4" s="20" t="s">
        <v>4</v>
      </c>
      <c r="C4" s="21"/>
      <c r="D4" s="20" t="s">
        <v>5</v>
      </c>
      <c r="E4" s="21"/>
      <c r="F4" s="20" t="str">
        <f>"Fortjeneste 1. halvår  "&amp;FORS!$A$14-0</f>
        <v>Fortjeneste 1. halvår  2023</v>
      </c>
      <c r="G4" s="22"/>
      <c r="H4" s="21"/>
      <c r="I4" s="20" t="str">
        <f>" 1. halvår  "&amp;FORS!$A$14-1</f>
        <v xml:space="preserve"> 1. halvår  2022</v>
      </c>
      <c r="J4" s="22"/>
      <c r="K4" s="21"/>
      <c r="L4" s="20" t="s">
        <v>6</v>
      </c>
      <c r="M4" s="23"/>
    </row>
    <row r="5" spans="1:13" x14ac:dyDescent="0.35">
      <c r="A5" s="24"/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  <c r="H5" s="9" t="s">
        <v>8</v>
      </c>
      <c r="I5" s="8" t="s">
        <v>7</v>
      </c>
      <c r="J5" s="8" t="s">
        <v>7</v>
      </c>
      <c r="K5" s="9" t="s">
        <v>9</v>
      </c>
      <c r="L5" s="8" t="s">
        <v>7</v>
      </c>
      <c r="M5" s="25" t="s">
        <v>9</v>
      </c>
    </row>
    <row r="6" spans="1:13" x14ac:dyDescent="0.35">
      <c r="A6" s="26"/>
      <c r="B6" s="10" t="s">
        <v>10</v>
      </c>
      <c r="C6" s="10" t="s">
        <v>11</v>
      </c>
      <c r="D6" s="10" t="s">
        <v>10</v>
      </c>
      <c r="E6" s="10" t="s">
        <v>11</v>
      </c>
      <c r="F6" s="10" t="s">
        <v>10</v>
      </c>
      <c r="G6" s="10" t="s">
        <v>11</v>
      </c>
      <c r="H6" s="11" t="s">
        <v>12</v>
      </c>
      <c r="I6" s="10" t="s">
        <v>10</v>
      </c>
      <c r="J6" s="10" t="s">
        <v>11</v>
      </c>
      <c r="K6" s="11" t="s">
        <v>13</v>
      </c>
      <c r="L6" s="10" t="s">
        <v>10</v>
      </c>
      <c r="M6" s="27" t="s">
        <v>13</v>
      </c>
    </row>
    <row r="7" spans="1:13" x14ac:dyDescent="0.35">
      <c r="A7" s="28" t="s">
        <v>14</v>
      </c>
      <c r="B7" s="18"/>
      <c r="C7" s="16"/>
      <c r="D7" s="18"/>
      <c r="E7" s="18"/>
      <c r="F7" s="17">
        <f>IF(D7=0,0,B7/D7)</f>
        <v>0</v>
      </c>
      <c r="G7" s="17">
        <f>IF(E7=0,0,C7/E7)</f>
        <v>0</v>
      </c>
      <c r="H7" s="17">
        <f>IF(D7+E7=0,0,(B7+C7)/(D7+E7))</f>
        <v>0</v>
      </c>
      <c r="I7" s="16"/>
      <c r="J7" s="16"/>
      <c r="K7" s="16"/>
      <c r="L7" s="40">
        <f>IF(I7=0,0,(B7-I7)/I7)</f>
        <v>0</v>
      </c>
      <c r="M7" s="41">
        <f>IF(K7=0,0,(H7-K7)/K7)</f>
        <v>0</v>
      </c>
    </row>
    <row r="8" spans="1:13" x14ac:dyDescent="0.35">
      <c r="A8" s="28" t="s">
        <v>15</v>
      </c>
      <c r="B8" s="18"/>
      <c r="C8" s="16"/>
      <c r="D8" s="18"/>
      <c r="E8" s="16"/>
      <c r="F8" s="17">
        <f t="shared" ref="F8:G18" si="0">IF(D8=0,0,B8/D8)</f>
        <v>0</v>
      </c>
      <c r="G8" s="17">
        <f t="shared" si="0"/>
        <v>0</v>
      </c>
      <c r="H8" s="17">
        <f t="shared" ref="H8:H18" si="1">IF(D8+E8=0,0,(B8+C8)/(D8+E8))</f>
        <v>0</v>
      </c>
      <c r="I8" s="16"/>
      <c r="J8" s="16"/>
      <c r="K8" s="16"/>
      <c r="L8" s="40">
        <f t="shared" ref="L8:L18" si="2">IF(I8=0,0,(B8-I8)/I8)</f>
        <v>0</v>
      </c>
      <c r="M8" s="41">
        <f t="shared" ref="M8:M18" si="3">IF(K8=0,0,(H8-K8)/K8)</f>
        <v>0</v>
      </c>
    </row>
    <row r="9" spans="1:13" x14ac:dyDescent="0.35">
      <c r="A9" s="28" t="s">
        <v>17</v>
      </c>
      <c r="B9" s="16"/>
      <c r="C9" s="16"/>
      <c r="D9" s="16"/>
      <c r="E9" s="16"/>
      <c r="F9" s="17">
        <f t="shared" si="0"/>
        <v>0</v>
      </c>
      <c r="G9" s="17">
        <f t="shared" si="0"/>
        <v>0</v>
      </c>
      <c r="H9" s="17">
        <f t="shared" si="1"/>
        <v>0</v>
      </c>
      <c r="I9" s="16"/>
      <c r="J9" s="16"/>
      <c r="K9" s="16"/>
      <c r="L9" s="40">
        <f t="shared" si="2"/>
        <v>0</v>
      </c>
      <c r="M9" s="41">
        <f t="shared" si="3"/>
        <v>0</v>
      </c>
    </row>
    <row r="10" spans="1:13" x14ac:dyDescent="0.35">
      <c r="A10" s="28" t="s">
        <v>18</v>
      </c>
      <c r="B10" s="18"/>
      <c r="C10" s="16"/>
      <c r="D10" s="18"/>
      <c r="E10" s="16"/>
      <c r="F10" s="17">
        <f t="shared" si="0"/>
        <v>0</v>
      </c>
      <c r="G10" s="17">
        <f t="shared" si="0"/>
        <v>0</v>
      </c>
      <c r="H10" s="17">
        <f t="shared" si="1"/>
        <v>0</v>
      </c>
      <c r="I10" s="16"/>
      <c r="J10" s="16"/>
      <c r="K10" s="16"/>
      <c r="L10" s="40">
        <f t="shared" si="2"/>
        <v>0</v>
      </c>
      <c r="M10" s="41">
        <f t="shared" si="3"/>
        <v>0</v>
      </c>
    </row>
    <row r="11" spans="1:13" x14ac:dyDescent="0.35">
      <c r="A11" s="28" t="s">
        <v>19</v>
      </c>
      <c r="B11" s="16"/>
      <c r="C11" s="16"/>
      <c r="D11" s="16"/>
      <c r="E11" s="16"/>
      <c r="F11" s="17">
        <f t="shared" si="0"/>
        <v>0</v>
      </c>
      <c r="G11" s="17">
        <f t="shared" si="0"/>
        <v>0</v>
      </c>
      <c r="H11" s="17">
        <f t="shared" si="1"/>
        <v>0</v>
      </c>
      <c r="I11" s="16"/>
      <c r="J11" s="16"/>
      <c r="K11" s="16"/>
      <c r="L11" s="40">
        <f t="shared" si="2"/>
        <v>0</v>
      </c>
      <c r="M11" s="41">
        <f t="shared" si="3"/>
        <v>0</v>
      </c>
    </row>
    <row r="12" spans="1:13" x14ac:dyDescent="0.35">
      <c r="A12" s="28" t="s">
        <v>20</v>
      </c>
      <c r="B12" s="18"/>
      <c r="C12" s="16"/>
      <c r="D12" s="18"/>
      <c r="E12" s="16"/>
      <c r="F12" s="17">
        <f t="shared" si="0"/>
        <v>0</v>
      </c>
      <c r="G12" s="17">
        <f t="shared" si="0"/>
        <v>0</v>
      </c>
      <c r="H12" s="17">
        <f t="shared" si="1"/>
        <v>0</v>
      </c>
      <c r="I12" s="16"/>
      <c r="J12" s="16"/>
      <c r="K12" s="16"/>
      <c r="L12" s="40">
        <f t="shared" si="2"/>
        <v>0</v>
      </c>
      <c r="M12" s="41">
        <f t="shared" si="3"/>
        <v>0</v>
      </c>
    </row>
    <row r="13" spans="1:13" x14ac:dyDescent="0.35">
      <c r="A13" s="28" t="s">
        <v>21</v>
      </c>
      <c r="B13" s="16"/>
      <c r="C13" s="16"/>
      <c r="D13" s="16"/>
      <c r="E13" s="16"/>
      <c r="F13" s="17">
        <f t="shared" si="0"/>
        <v>0</v>
      </c>
      <c r="G13" s="17">
        <f t="shared" si="0"/>
        <v>0</v>
      </c>
      <c r="H13" s="17">
        <f t="shared" si="1"/>
        <v>0</v>
      </c>
      <c r="I13" s="16"/>
      <c r="J13" s="16"/>
      <c r="K13" s="16"/>
      <c r="L13" s="40">
        <f t="shared" si="2"/>
        <v>0</v>
      </c>
      <c r="M13" s="41">
        <f t="shared" si="3"/>
        <v>0</v>
      </c>
    </row>
    <row r="14" spans="1:13" x14ac:dyDescent="0.35">
      <c r="A14" s="28" t="s">
        <v>22</v>
      </c>
      <c r="B14" s="18"/>
      <c r="C14" s="16"/>
      <c r="D14" s="18"/>
      <c r="E14" s="16"/>
      <c r="F14" s="17">
        <f t="shared" si="0"/>
        <v>0</v>
      </c>
      <c r="G14" s="17">
        <f t="shared" si="0"/>
        <v>0</v>
      </c>
      <c r="H14" s="17">
        <f t="shared" si="1"/>
        <v>0</v>
      </c>
      <c r="I14" s="16"/>
      <c r="J14" s="16"/>
      <c r="K14" s="16"/>
      <c r="L14" s="40">
        <f t="shared" si="2"/>
        <v>0</v>
      </c>
      <c r="M14" s="41">
        <f t="shared" si="3"/>
        <v>0</v>
      </c>
    </row>
    <row r="15" spans="1:13" x14ac:dyDescent="0.35">
      <c r="A15" s="28" t="s">
        <v>23</v>
      </c>
      <c r="B15" s="16"/>
      <c r="C15" s="16"/>
      <c r="D15" s="16"/>
      <c r="E15" s="16"/>
      <c r="F15" s="17">
        <f t="shared" si="0"/>
        <v>0</v>
      </c>
      <c r="G15" s="17">
        <f t="shared" si="0"/>
        <v>0</v>
      </c>
      <c r="H15" s="17">
        <f t="shared" si="1"/>
        <v>0</v>
      </c>
      <c r="I15" s="18"/>
      <c r="J15" s="16"/>
      <c r="K15" s="16"/>
      <c r="L15" s="40">
        <f t="shared" si="2"/>
        <v>0</v>
      </c>
      <c r="M15" s="41">
        <f t="shared" si="3"/>
        <v>0</v>
      </c>
    </row>
    <row r="16" spans="1:13" x14ac:dyDescent="0.35">
      <c r="A16" s="28" t="s">
        <v>24</v>
      </c>
      <c r="B16" s="18"/>
      <c r="C16" s="16"/>
      <c r="D16" s="18"/>
      <c r="E16" s="16"/>
      <c r="F16" s="17">
        <f t="shared" si="0"/>
        <v>0</v>
      </c>
      <c r="G16" s="17">
        <f t="shared" si="0"/>
        <v>0</v>
      </c>
      <c r="H16" s="17">
        <f t="shared" si="1"/>
        <v>0</v>
      </c>
      <c r="I16" s="16"/>
      <c r="J16" s="16"/>
      <c r="K16" s="16"/>
      <c r="L16" s="40">
        <f t="shared" si="2"/>
        <v>0</v>
      </c>
      <c r="M16" s="41">
        <f t="shared" si="3"/>
        <v>0</v>
      </c>
    </row>
    <row r="17" spans="1:13" x14ac:dyDescent="0.35">
      <c r="A17" s="28" t="s">
        <v>25</v>
      </c>
      <c r="B17" s="18"/>
      <c r="C17" s="16"/>
      <c r="D17" s="18"/>
      <c r="E17" s="16"/>
      <c r="F17" s="17">
        <f t="shared" si="0"/>
        <v>0</v>
      </c>
      <c r="G17" s="17">
        <f t="shared" si="0"/>
        <v>0</v>
      </c>
      <c r="H17" s="17">
        <f t="shared" si="1"/>
        <v>0</v>
      </c>
      <c r="I17" s="16"/>
      <c r="J17" s="16"/>
      <c r="K17" s="16"/>
      <c r="L17" s="40">
        <f t="shared" si="2"/>
        <v>0</v>
      </c>
      <c r="M17" s="41">
        <f t="shared" si="3"/>
        <v>0</v>
      </c>
    </row>
    <row r="18" spans="1:13" x14ac:dyDescent="0.35">
      <c r="A18" s="28" t="s">
        <v>26</v>
      </c>
      <c r="B18" s="16"/>
      <c r="C18" s="16"/>
      <c r="D18" s="16"/>
      <c r="E18" s="16"/>
      <c r="F18" s="17">
        <f t="shared" si="0"/>
        <v>0</v>
      </c>
      <c r="G18" s="17">
        <f t="shared" si="0"/>
        <v>0</v>
      </c>
      <c r="H18" s="17">
        <f t="shared" si="1"/>
        <v>0</v>
      </c>
      <c r="I18" s="18"/>
      <c r="J18" s="16"/>
      <c r="K18" s="16"/>
      <c r="L18" s="40">
        <f t="shared" si="2"/>
        <v>0</v>
      </c>
      <c r="M18" s="41">
        <f t="shared" si="3"/>
        <v>0</v>
      </c>
    </row>
    <row r="19" spans="1:13" s="1" customFormat="1" thickBot="1" x14ac:dyDescent="0.35">
      <c r="A19" s="29" t="s">
        <v>27</v>
      </c>
      <c r="B19" s="30">
        <f>SUM(B7:B18)</f>
        <v>0</v>
      </c>
      <c r="C19" s="30">
        <f>SUM(C7:C18)</f>
        <v>0</v>
      </c>
      <c r="D19" s="30">
        <f>SUM(D7:D18)</f>
        <v>0</v>
      </c>
      <c r="E19" s="30">
        <f>SUM(E7:E18)</f>
        <v>0</v>
      </c>
      <c r="F19" s="30">
        <f>IF(D19=0,0,B19/D19)</f>
        <v>0</v>
      </c>
      <c r="G19" s="30">
        <f>IF(E19=0,0,C19/E19)</f>
        <v>0</v>
      </c>
      <c r="H19" s="30">
        <f>IF(D19+E19=0,0,(B19+C19)/(D19+E19))</f>
        <v>0</v>
      </c>
      <c r="I19" s="30">
        <f>SUM(I7:I18)</f>
        <v>0</v>
      </c>
      <c r="J19" s="30">
        <f>SUM(J7:J18)</f>
        <v>0</v>
      </c>
      <c r="K19" s="31"/>
      <c r="L19" s="42">
        <f>IF(I19=0,0,(B19-I19)/I19)</f>
        <v>0</v>
      </c>
      <c r="M19" s="43">
        <f>IF(K19=0,0,(H19-K19)/K19)</f>
        <v>0</v>
      </c>
    </row>
    <row r="22" spans="1:13" ht="20" x14ac:dyDescent="0.4">
      <c r="A22" s="75" t="str">
        <f>"MÅLESTATISTIKK FOR ISOLATØRER - 2. HALVÅR "&amp;FORS!$A$14</f>
        <v>MÅLESTATISTIKK FOR ISOLATØRER - 2. HALVÅR 2023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6" thickBo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5">
      <c r="A24" s="19"/>
      <c r="B24" s="20" t="s">
        <v>4</v>
      </c>
      <c r="C24" s="21"/>
      <c r="D24" s="20" t="s">
        <v>5</v>
      </c>
      <c r="E24" s="21"/>
      <c r="F24" s="20" t="str">
        <f>"Fortjeneste 2. halvår  "&amp;FORS!$A$14-0</f>
        <v>Fortjeneste 2. halvår  2023</v>
      </c>
      <c r="G24" s="22"/>
      <c r="H24" s="21"/>
      <c r="I24" s="20" t="str">
        <f>" 2. halvår  "&amp;FORS!$A$14-1</f>
        <v xml:space="preserve"> 2. halvår  2022</v>
      </c>
      <c r="J24" s="22"/>
      <c r="K24" s="21"/>
      <c r="L24" s="20" t="s">
        <v>6</v>
      </c>
      <c r="M24" s="23"/>
    </row>
    <row r="25" spans="1:13" x14ac:dyDescent="0.35">
      <c r="A25" s="24"/>
      <c r="B25" s="8" t="s">
        <v>7</v>
      </c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8</v>
      </c>
      <c r="I25" s="8" t="s">
        <v>7</v>
      </c>
      <c r="J25" s="8" t="s">
        <v>7</v>
      </c>
      <c r="K25" s="9" t="s">
        <v>9</v>
      </c>
      <c r="L25" s="8" t="s">
        <v>7</v>
      </c>
      <c r="M25" s="25" t="s">
        <v>9</v>
      </c>
    </row>
    <row r="26" spans="1:13" x14ac:dyDescent="0.35">
      <c r="A26" s="26"/>
      <c r="B26" s="10" t="s">
        <v>10</v>
      </c>
      <c r="C26" s="10" t="s">
        <v>11</v>
      </c>
      <c r="D26" s="10" t="s">
        <v>10</v>
      </c>
      <c r="E26" s="10" t="s">
        <v>11</v>
      </c>
      <c r="F26" s="10" t="s">
        <v>10</v>
      </c>
      <c r="G26" s="10" t="s">
        <v>11</v>
      </c>
      <c r="H26" s="11" t="s">
        <v>12</v>
      </c>
      <c r="I26" s="10" t="s">
        <v>10</v>
      </c>
      <c r="J26" s="10" t="s">
        <v>11</v>
      </c>
      <c r="K26" s="11" t="s">
        <v>13</v>
      </c>
      <c r="L26" s="10" t="s">
        <v>10</v>
      </c>
      <c r="M26" s="27" t="s">
        <v>13</v>
      </c>
    </row>
    <row r="27" spans="1:13" x14ac:dyDescent="0.35">
      <c r="A27" s="28" t="s">
        <v>14</v>
      </c>
      <c r="B27" s="18"/>
      <c r="C27" s="16"/>
      <c r="D27" s="18"/>
      <c r="E27" s="16"/>
      <c r="F27" s="17">
        <f t="shared" ref="F27:G38" si="4">IF(D27=0,0,B27/D27)</f>
        <v>0</v>
      </c>
      <c r="G27" s="17">
        <f t="shared" si="4"/>
        <v>0</v>
      </c>
      <c r="H27" s="17">
        <f>IF(D27+E27=0,0,(B27+C27)/(D27+E27))</f>
        <v>0</v>
      </c>
      <c r="I27" s="16"/>
      <c r="J27" s="16"/>
      <c r="K27" s="16"/>
      <c r="L27" s="40">
        <f>IF(I27=0,0,(B27-I27)/I27)</f>
        <v>0</v>
      </c>
      <c r="M27" s="41">
        <f>IF(K27=0,0,(H27-K27)/K27)</f>
        <v>0</v>
      </c>
    </row>
    <row r="28" spans="1:13" x14ac:dyDescent="0.35">
      <c r="A28" s="28" t="s">
        <v>15</v>
      </c>
      <c r="B28" s="16"/>
      <c r="C28" s="16"/>
      <c r="D28" s="18"/>
      <c r="E28" s="16"/>
      <c r="F28" s="17">
        <f t="shared" si="4"/>
        <v>0</v>
      </c>
      <c r="G28" s="17">
        <f t="shared" si="4"/>
        <v>0</v>
      </c>
      <c r="H28" s="17">
        <f t="shared" ref="H28:H38" si="5">IF(D28+E28=0,0,(B28+C28)/(D28+E28))</f>
        <v>0</v>
      </c>
      <c r="I28" s="18"/>
      <c r="J28" s="16"/>
      <c r="K28" s="16"/>
      <c r="L28" s="40">
        <f t="shared" ref="L28:L39" si="6">IF(I28=0,0,(B28-I28)/I28)</f>
        <v>0</v>
      </c>
      <c r="M28" s="41">
        <f t="shared" ref="M28:M39" si="7">IF(K28=0,0,(H28-K28)/K28)</f>
        <v>0</v>
      </c>
    </row>
    <row r="29" spans="1:13" x14ac:dyDescent="0.35">
      <c r="A29" s="28" t="s">
        <v>17</v>
      </c>
      <c r="B29" s="16"/>
      <c r="C29" s="16"/>
      <c r="D29" s="16"/>
      <c r="E29" s="16"/>
      <c r="F29" s="17">
        <f t="shared" si="4"/>
        <v>0</v>
      </c>
      <c r="G29" s="17">
        <f t="shared" si="4"/>
        <v>0</v>
      </c>
      <c r="H29" s="17">
        <f t="shared" si="5"/>
        <v>0</v>
      </c>
      <c r="I29" s="16"/>
      <c r="J29" s="16"/>
      <c r="K29" s="16"/>
      <c r="L29" s="40">
        <f t="shared" si="6"/>
        <v>0</v>
      </c>
      <c r="M29" s="41">
        <f t="shared" si="7"/>
        <v>0</v>
      </c>
    </row>
    <row r="30" spans="1:13" x14ac:dyDescent="0.35">
      <c r="A30" s="28" t="s">
        <v>18</v>
      </c>
      <c r="B30" s="18"/>
      <c r="C30" s="16"/>
      <c r="D30" s="18"/>
      <c r="E30" s="16"/>
      <c r="F30" s="17">
        <f t="shared" si="4"/>
        <v>0</v>
      </c>
      <c r="G30" s="17">
        <f t="shared" si="4"/>
        <v>0</v>
      </c>
      <c r="H30" s="17">
        <f t="shared" si="5"/>
        <v>0</v>
      </c>
      <c r="I30" s="16"/>
      <c r="J30" s="16"/>
      <c r="K30" s="16"/>
      <c r="L30" s="40">
        <f t="shared" si="6"/>
        <v>0</v>
      </c>
      <c r="M30" s="41">
        <f t="shared" si="7"/>
        <v>0</v>
      </c>
    </row>
    <row r="31" spans="1:13" x14ac:dyDescent="0.35">
      <c r="A31" s="28" t="s">
        <v>19</v>
      </c>
      <c r="B31" s="16"/>
      <c r="C31" s="16"/>
      <c r="D31" s="16"/>
      <c r="E31" s="16"/>
      <c r="F31" s="17">
        <f t="shared" si="4"/>
        <v>0</v>
      </c>
      <c r="G31" s="17">
        <f t="shared" si="4"/>
        <v>0</v>
      </c>
      <c r="H31" s="17">
        <f t="shared" si="5"/>
        <v>0</v>
      </c>
      <c r="I31" s="16"/>
      <c r="J31" s="16"/>
      <c r="K31" s="16"/>
      <c r="L31" s="40">
        <f t="shared" si="6"/>
        <v>0</v>
      </c>
      <c r="M31" s="41">
        <f t="shared" si="7"/>
        <v>0</v>
      </c>
    </row>
    <row r="32" spans="1:13" x14ac:dyDescent="0.35">
      <c r="A32" s="28" t="s">
        <v>20</v>
      </c>
      <c r="B32" s="16"/>
      <c r="C32" s="16"/>
      <c r="D32" s="18"/>
      <c r="E32" s="16"/>
      <c r="F32" s="17">
        <f t="shared" si="4"/>
        <v>0</v>
      </c>
      <c r="G32" s="17">
        <f t="shared" si="4"/>
        <v>0</v>
      </c>
      <c r="H32" s="17">
        <f t="shared" si="5"/>
        <v>0</v>
      </c>
      <c r="I32" s="18"/>
      <c r="J32" s="16"/>
      <c r="K32" s="16"/>
      <c r="L32" s="40">
        <f t="shared" si="6"/>
        <v>0</v>
      </c>
      <c r="M32" s="41">
        <f t="shared" si="7"/>
        <v>0</v>
      </c>
    </row>
    <row r="33" spans="1:13" x14ac:dyDescent="0.35">
      <c r="A33" s="28" t="s">
        <v>21</v>
      </c>
      <c r="B33" s="16"/>
      <c r="C33" s="16"/>
      <c r="D33" s="16"/>
      <c r="E33" s="16"/>
      <c r="F33" s="17">
        <f t="shared" si="4"/>
        <v>0</v>
      </c>
      <c r="G33" s="17">
        <f t="shared" si="4"/>
        <v>0</v>
      </c>
      <c r="H33" s="17">
        <f t="shared" si="5"/>
        <v>0</v>
      </c>
      <c r="I33" s="16"/>
      <c r="J33" s="16"/>
      <c r="K33" s="16"/>
      <c r="L33" s="40">
        <f t="shared" si="6"/>
        <v>0</v>
      </c>
      <c r="M33" s="41">
        <f t="shared" si="7"/>
        <v>0</v>
      </c>
    </row>
    <row r="34" spans="1:13" x14ac:dyDescent="0.35">
      <c r="A34" s="28" t="s">
        <v>22</v>
      </c>
      <c r="B34" s="16"/>
      <c r="C34" s="16"/>
      <c r="D34" s="16"/>
      <c r="E34" s="16"/>
      <c r="F34" s="17">
        <f t="shared" si="4"/>
        <v>0</v>
      </c>
      <c r="G34" s="17">
        <f t="shared" si="4"/>
        <v>0</v>
      </c>
      <c r="H34" s="17">
        <f t="shared" si="5"/>
        <v>0</v>
      </c>
      <c r="I34" s="16"/>
      <c r="J34" s="16"/>
      <c r="K34" s="16"/>
      <c r="L34" s="40">
        <f t="shared" si="6"/>
        <v>0</v>
      </c>
      <c r="M34" s="41">
        <f t="shared" si="7"/>
        <v>0</v>
      </c>
    </row>
    <row r="35" spans="1:13" x14ac:dyDescent="0.35">
      <c r="A35" s="28" t="s">
        <v>23</v>
      </c>
      <c r="B35" s="16"/>
      <c r="C35" s="16"/>
      <c r="D35" s="16"/>
      <c r="E35" s="16"/>
      <c r="F35" s="17">
        <f t="shared" si="4"/>
        <v>0</v>
      </c>
      <c r="G35" s="17">
        <f t="shared" si="4"/>
        <v>0</v>
      </c>
      <c r="H35" s="17">
        <f t="shared" si="5"/>
        <v>0</v>
      </c>
      <c r="I35" s="16"/>
      <c r="J35" s="16"/>
      <c r="K35" s="16"/>
      <c r="L35" s="40">
        <f t="shared" si="6"/>
        <v>0</v>
      </c>
      <c r="M35" s="41">
        <f t="shared" si="7"/>
        <v>0</v>
      </c>
    </row>
    <row r="36" spans="1:13" x14ac:dyDescent="0.35">
      <c r="A36" s="28" t="s">
        <v>24</v>
      </c>
      <c r="B36" s="18"/>
      <c r="C36" s="16"/>
      <c r="D36" s="18"/>
      <c r="E36" s="16"/>
      <c r="F36" s="17">
        <f t="shared" si="4"/>
        <v>0</v>
      </c>
      <c r="G36" s="17">
        <f t="shared" si="4"/>
        <v>0</v>
      </c>
      <c r="H36" s="17">
        <f t="shared" si="5"/>
        <v>0</v>
      </c>
      <c r="I36" s="16"/>
      <c r="J36" s="16"/>
      <c r="K36" s="16"/>
      <c r="L36" s="40">
        <f t="shared" si="6"/>
        <v>0</v>
      </c>
      <c r="M36" s="41">
        <f t="shared" si="7"/>
        <v>0</v>
      </c>
    </row>
    <row r="37" spans="1:13" x14ac:dyDescent="0.35">
      <c r="A37" s="28" t="s">
        <v>25</v>
      </c>
      <c r="B37" s="18"/>
      <c r="C37" s="16">
        <v>0</v>
      </c>
      <c r="D37" s="18"/>
      <c r="E37" s="16"/>
      <c r="F37" s="17">
        <f t="shared" si="4"/>
        <v>0</v>
      </c>
      <c r="G37" s="17">
        <f t="shared" si="4"/>
        <v>0</v>
      </c>
      <c r="H37" s="17">
        <f t="shared" si="5"/>
        <v>0</v>
      </c>
      <c r="I37" s="16"/>
      <c r="J37" s="16"/>
      <c r="K37" s="16"/>
      <c r="L37" s="40">
        <f t="shared" si="6"/>
        <v>0</v>
      </c>
      <c r="M37" s="41">
        <f t="shared" si="7"/>
        <v>0</v>
      </c>
    </row>
    <row r="38" spans="1:13" x14ac:dyDescent="0.35">
      <c r="A38" s="28" t="s">
        <v>26</v>
      </c>
      <c r="B38" s="18"/>
      <c r="C38" s="18"/>
      <c r="D38" s="18"/>
      <c r="E38" s="16"/>
      <c r="F38" s="17">
        <f t="shared" si="4"/>
        <v>0</v>
      </c>
      <c r="G38" s="17">
        <f t="shared" si="4"/>
        <v>0</v>
      </c>
      <c r="H38" s="17">
        <f t="shared" si="5"/>
        <v>0</v>
      </c>
      <c r="I38" s="16"/>
      <c r="J38" s="16"/>
      <c r="K38" s="16"/>
      <c r="L38" s="40">
        <f t="shared" si="6"/>
        <v>0</v>
      </c>
      <c r="M38" s="41">
        <f t="shared" si="7"/>
        <v>0</v>
      </c>
    </row>
    <row r="39" spans="1:13" s="1" customFormat="1" thickBot="1" x14ac:dyDescent="0.35">
      <c r="A39" s="29" t="s">
        <v>27</v>
      </c>
      <c r="B39" s="44">
        <f>SUM(B27:B38)</f>
        <v>0</v>
      </c>
      <c r="C39" s="44">
        <f>SUM(C27:C38)</f>
        <v>0</v>
      </c>
      <c r="D39" s="44">
        <f>SUM(D27:D38)</f>
        <v>0</v>
      </c>
      <c r="E39" s="44">
        <f>SUM(E27:E38)</f>
        <v>0</v>
      </c>
      <c r="F39" s="44">
        <f>IF(D39=0,0,B39/D39)</f>
        <v>0</v>
      </c>
      <c r="G39" s="44">
        <f>IF(E39=0,0,C39/E39)</f>
        <v>0</v>
      </c>
      <c r="H39" s="44">
        <f>IF(D39+E39=0,0,(B39+C39)/(D39+E39))</f>
        <v>0</v>
      </c>
      <c r="I39" s="44">
        <f>SUM(I27:I38)</f>
        <v>0</v>
      </c>
      <c r="J39" s="44">
        <f>SUM(J27:J38)</f>
        <v>0</v>
      </c>
      <c r="K39" s="50"/>
      <c r="L39" s="45">
        <f t="shared" si="6"/>
        <v>0</v>
      </c>
      <c r="M39" s="46">
        <f t="shared" si="7"/>
        <v>0</v>
      </c>
    </row>
    <row r="40" spans="1:13" x14ac:dyDescent="0.35">
      <c r="J40" s="15"/>
    </row>
    <row r="42" spans="1:13" ht="20" x14ac:dyDescent="0.4">
      <c r="A42" s="75" t="str">
        <f>"MÅLESTATISTIKK FOR ISOLATØRER - GJENNOMSNITT HELE ÅRET  "&amp;FORS!$A$14</f>
        <v>MÅLESTATISTIKK FOR ISOLATØRER - GJENNOMSNITT HELE ÅRET  2023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6" thickBo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35">
      <c r="A44" s="19"/>
      <c r="B44" s="20" t="s">
        <v>4</v>
      </c>
      <c r="C44" s="21"/>
      <c r="D44" s="20" t="s">
        <v>5</v>
      </c>
      <c r="E44" s="21"/>
      <c r="F44" s="20" t="str">
        <f>"Fortjeneste hele  "&amp;FORS!$A$14-0</f>
        <v>Fortjeneste hele  2023</v>
      </c>
      <c r="G44" s="22"/>
      <c r="H44" s="21"/>
      <c r="I44" s="20" t="str">
        <f>" Hele året  "&amp;FORS!$A$14-1</f>
        <v xml:space="preserve"> Hele året  2022</v>
      </c>
      <c r="J44" s="22"/>
      <c r="K44" s="21"/>
      <c r="L44" s="20" t="s">
        <v>6</v>
      </c>
      <c r="M44" s="23"/>
    </row>
    <row r="45" spans="1:13" x14ac:dyDescent="0.35">
      <c r="A45" s="24"/>
      <c r="B45" s="8" t="s">
        <v>7</v>
      </c>
      <c r="C45" s="8" t="s">
        <v>7</v>
      </c>
      <c r="D45" s="8" t="s">
        <v>7</v>
      </c>
      <c r="E45" s="8" t="s">
        <v>7</v>
      </c>
      <c r="F45" s="8" t="s">
        <v>7</v>
      </c>
      <c r="G45" s="8" t="s">
        <v>7</v>
      </c>
      <c r="H45" s="9" t="s">
        <v>8</v>
      </c>
      <c r="I45" s="8" t="s">
        <v>7</v>
      </c>
      <c r="J45" s="8" t="s">
        <v>7</v>
      </c>
      <c r="K45" s="9" t="s">
        <v>9</v>
      </c>
      <c r="L45" s="8" t="s">
        <v>7</v>
      </c>
      <c r="M45" s="25" t="s">
        <v>9</v>
      </c>
    </row>
    <row r="46" spans="1:13" x14ac:dyDescent="0.35">
      <c r="A46" s="26"/>
      <c r="B46" s="47" t="s">
        <v>10</v>
      </c>
      <c r="C46" s="47" t="s">
        <v>11</v>
      </c>
      <c r="D46" s="47" t="s">
        <v>10</v>
      </c>
      <c r="E46" s="47" t="s">
        <v>11</v>
      </c>
      <c r="F46" s="47" t="s">
        <v>10</v>
      </c>
      <c r="G46" s="47" t="s">
        <v>11</v>
      </c>
      <c r="H46" s="48" t="s">
        <v>12</v>
      </c>
      <c r="I46" s="47" t="s">
        <v>10</v>
      </c>
      <c r="J46" s="47" t="s">
        <v>11</v>
      </c>
      <c r="K46" s="48" t="s">
        <v>13</v>
      </c>
      <c r="L46" s="47" t="s">
        <v>10</v>
      </c>
      <c r="M46" s="49" t="s">
        <v>13</v>
      </c>
    </row>
    <row r="47" spans="1:13" x14ac:dyDescent="0.35">
      <c r="A47" s="28" t="s">
        <v>14</v>
      </c>
      <c r="B47" s="17">
        <f>SUMIFS(B$7:B$19,$A$7:$A$19,$A47)+SUMIFS(B$27:B$39,$A$27:$A$39,$A47)</f>
        <v>0</v>
      </c>
      <c r="C47" s="17">
        <f t="shared" ref="C47:E58" si="8">SUMIFS(C$7:C$19,$A$7:$A$19,$A47)+SUMIFS(C$27:C$39,$A$27:$A$39,$A47)</f>
        <v>0</v>
      </c>
      <c r="D47" s="17">
        <f t="shared" si="8"/>
        <v>0</v>
      </c>
      <c r="E47" s="17">
        <f t="shared" si="8"/>
        <v>0</v>
      </c>
      <c r="F47" s="17">
        <f>IF(D47=0,0,B47/D47)</f>
        <v>0</v>
      </c>
      <c r="G47" s="17">
        <f>IF(E47=0,0,C27/E47)</f>
        <v>0</v>
      </c>
      <c r="H47" s="17">
        <f>IF(D47+E47=0,0,(B47+C47)/(D47+E47))</f>
        <v>0</v>
      </c>
      <c r="I47" s="17">
        <f>SUMIFS(I$7:I$19,$A$7:$A$19,$A47)+SUMIFS(I$27:I$39,$A$27:$A$39,$A47)</f>
        <v>0</v>
      </c>
      <c r="J47" s="17">
        <f>SUMIFS(J$7:J$19,$A$7:$A$19,$A47)+SUMIFS(J$27:J$39,$A$27:$A$39,$A47)</f>
        <v>0</v>
      </c>
      <c r="K47" s="16"/>
      <c r="L47" s="40">
        <f>IF(I47=0,0,(B47-I47)/I47)</f>
        <v>0</v>
      </c>
      <c r="M47" s="41">
        <f>IF(K47=0,0,(H47-K47)/K47)</f>
        <v>0</v>
      </c>
    </row>
    <row r="48" spans="1:13" x14ac:dyDescent="0.35">
      <c r="A48" s="28" t="s">
        <v>15</v>
      </c>
      <c r="B48" s="17">
        <f t="shared" ref="B48:B58" si="9">SUMIFS($B$7:$B$19,$A$7:$A$19,A48)+SUMIFS($B$27:$B$39,$A$27:$A$39,A48)</f>
        <v>0</v>
      </c>
      <c r="C48" s="17">
        <f t="shared" si="8"/>
        <v>0</v>
      </c>
      <c r="D48" s="17">
        <f t="shared" si="8"/>
        <v>0</v>
      </c>
      <c r="E48" s="17">
        <f t="shared" si="8"/>
        <v>0</v>
      </c>
      <c r="F48" s="17">
        <f t="shared" ref="F48:G58" si="10">IF(D48=0,0,B48/D48)</f>
        <v>0</v>
      </c>
      <c r="G48" s="17">
        <f t="shared" si="10"/>
        <v>0</v>
      </c>
      <c r="H48" s="17">
        <f t="shared" ref="H48:H58" si="11">IF(D48+E48=0,0,(B48+C48)/(D48+E48))</f>
        <v>0</v>
      </c>
      <c r="I48" s="17">
        <f t="shared" ref="I48:J58" si="12">SUMIFS(I$7:I$19,$A$7:$A$19,$A48)+SUMIFS(I$27:I$39,$A$27:$A$39,$A48)</f>
        <v>0</v>
      </c>
      <c r="J48" s="17">
        <f t="shared" si="12"/>
        <v>0</v>
      </c>
      <c r="K48" s="16"/>
      <c r="L48" s="40">
        <f t="shared" ref="L48:L58" si="13">IF(I48=0,0,(B48-I48)/I48)</f>
        <v>0</v>
      </c>
      <c r="M48" s="41">
        <f t="shared" ref="M48:M58" si="14">IF(K48=0,0,(H48-K48)/K48)</f>
        <v>0</v>
      </c>
    </row>
    <row r="49" spans="1:13" x14ac:dyDescent="0.35">
      <c r="A49" s="28" t="s">
        <v>17</v>
      </c>
      <c r="B49" s="17">
        <f t="shared" si="9"/>
        <v>0</v>
      </c>
      <c r="C49" s="17">
        <f t="shared" si="8"/>
        <v>0</v>
      </c>
      <c r="D49" s="17">
        <f t="shared" si="8"/>
        <v>0</v>
      </c>
      <c r="E49" s="17">
        <f t="shared" si="8"/>
        <v>0</v>
      </c>
      <c r="F49" s="17">
        <f t="shared" si="10"/>
        <v>0</v>
      </c>
      <c r="G49" s="17">
        <f t="shared" si="10"/>
        <v>0</v>
      </c>
      <c r="H49" s="17">
        <f t="shared" si="11"/>
        <v>0</v>
      </c>
      <c r="I49" s="17">
        <f t="shared" si="12"/>
        <v>0</v>
      </c>
      <c r="J49" s="17">
        <f t="shared" si="12"/>
        <v>0</v>
      </c>
      <c r="K49" s="16"/>
      <c r="L49" s="40">
        <f t="shared" si="13"/>
        <v>0</v>
      </c>
      <c r="M49" s="41">
        <f t="shared" si="14"/>
        <v>0</v>
      </c>
    </row>
    <row r="50" spans="1:13" x14ac:dyDescent="0.35">
      <c r="A50" s="28" t="s">
        <v>18</v>
      </c>
      <c r="B50" s="17">
        <f t="shared" si="9"/>
        <v>0</v>
      </c>
      <c r="C50" s="17">
        <f t="shared" si="8"/>
        <v>0</v>
      </c>
      <c r="D50" s="17">
        <f t="shared" si="8"/>
        <v>0</v>
      </c>
      <c r="E50" s="17">
        <f t="shared" si="8"/>
        <v>0</v>
      </c>
      <c r="F50" s="17">
        <f t="shared" si="10"/>
        <v>0</v>
      </c>
      <c r="G50" s="17">
        <f t="shared" si="10"/>
        <v>0</v>
      </c>
      <c r="H50" s="17">
        <f t="shared" si="11"/>
        <v>0</v>
      </c>
      <c r="I50" s="17">
        <f t="shared" si="12"/>
        <v>0</v>
      </c>
      <c r="J50" s="17">
        <f t="shared" si="12"/>
        <v>0</v>
      </c>
      <c r="K50" s="16"/>
      <c r="L50" s="40">
        <f t="shared" si="13"/>
        <v>0</v>
      </c>
      <c r="M50" s="41">
        <f t="shared" si="14"/>
        <v>0</v>
      </c>
    </row>
    <row r="51" spans="1:13" x14ac:dyDescent="0.35">
      <c r="A51" s="28" t="s">
        <v>19</v>
      </c>
      <c r="B51" s="17">
        <f t="shared" si="9"/>
        <v>0</v>
      </c>
      <c r="C51" s="17">
        <f t="shared" si="8"/>
        <v>0</v>
      </c>
      <c r="D51" s="17">
        <f t="shared" si="8"/>
        <v>0</v>
      </c>
      <c r="E51" s="17">
        <f t="shared" si="8"/>
        <v>0</v>
      </c>
      <c r="F51" s="17">
        <f t="shared" si="10"/>
        <v>0</v>
      </c>
      <c r="G51" s="17">
        <f t="shared" si="10"/>
        <v>0</v>
      </c>
      <c r="H51" s="17">
        <f t="shared" si="11"/>
        <v>0</v>
      </c>
      <c r="I51" s="17">
        <f t="shared" si="12"/>
        <v>0</v>
      </c>
      <c r="J51" s="17">
        <f t="shared" si="12"/>
        <v>0</v>
      </c>
      <c r="K51" s="16"/>
      <c r="L51" s="40">
        <f t="shared" si="13"/>
        <v>0</v>
      </c>
      <c r="M51" s="41">
        <f t="shared" si="14"/>
        <v>0</v>
      </c>
    </row>
    <row r="52" spans="1:13" x14ac:dyDescent="0.35">
      <c r="A52" s="28" t="s">
        <v>20</v>
      </c>
      <c r="B52" s="17">
        <f t="shared" si="9"/>
        <v>0</v>
      </c>
      <c r="C52" s="17">
        <f t="shared" si="8"/>
        <v>0</v>
      </c>
      <c r="D52" s="39">
        <f t="shared" si="8"/>
        <v>0</v>
      </c>
      <c r="E52" s="17">
        <f t="shared" si="8"/>
        <v>0</v>
      </c>
      <c r="F52" s="17">
        <f>IF(D52=0,0,B52/D52)</f>
        <v>0</v>
      </c>
      <c r="G52" s="17">
        <f t="shared" si="10"/>
        <v>0</v>
      </c>
      <c r="H52" s="17">
        <f>IF(D52+E52=0,0,(B52+C52)/(D52+E52))</f>
        <v>0</v>
      </c>
      <c r="I52" s="17">
        <f t="shared" si="12"/>
        <v>0</v>
      </c>
      <c r="J52" s="17">
        <f t="shared" si="12"/>
        <v>0</v>
      </c>
      <c r="K52" s="16"/>
      <c r="L52" s="40">
        <f t="shared" si="13"/>
        <v>0</v>
      </c>
      <c r="M52" s="41">
        <f t="shared" si="14"/>
        <v>0</v>
      </c>
    </row>
    <row r="53" spans="1:13" x14ac:dyDescent="0.35">
      <c r="A53" s="28" t="s">
        <v>21</v>
      </c>
      <c r="B53" s="17">
        <f t="shared" si="9"/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17">
        <f t="shared" si="10"/>
        <v>0</v>
      </c>
      <c r="G53" s="17">
        <f t="shared" si="10"/>
        <v>0</v>
      </c>
      <c r="H53" s="17">
        <f t="shared" si="11"/>
        <v>0</v>
      </c>
      <c r="I53" s="17">
        <f t="shared" si="12"/>
        <v>0</v>
      </c>
      <c r="J53" s="17">
        <f t="shared" si="12"/>
        <v>0</v>
      </c>
      <c r="K53" s="16"/>
      <c r="L53" s="40">
        <f t="shared" si="13"/>
        <v>0</v>
      </c>
      <c r="M53" s="41">
        <f t="shared" si="14"/>
        <v>0</v>
      </c>
    </row>
    <row r="54" spans="1:13" x14ac:dyDescent="0.35">
      <c r="A54" s="28" t="s">
        <v>22</v>
      </c>
      <c r="B54" s="17">
        <f t="shared" si="9"/>
        <v>0</v>
      </c>
      <c r="C54" s="17">
        <f t="shared" si="8"/>
        <v>0</v>
      </c>
      <c r="D54" s="17">
        <f t="shared" si="8"/>
        <v>0</v>
      </c>
      <c r="E54" s="17">
        <f t="shared" si="8"/>
        <v>0</v>
      </c>
      <c r="F54" s="17">
        <f t="shared" si="10"/>
        <v>0</v>
      </c>
      <c r="G54" s="17">
        <f t="shared" si="10"/>
        <v>0</v>
      </c>
      <c r="H54" s="17">
        <f t="shared" si="11"/>
        <v>0</v>
      </c>
      <c r="I54" s="17">
        <f t="shared" si="12"/>
        <v>0</v>
      </c>
      <c r="J54" s="17">
        <f t="shared" si="12"/>
        <v>0</v>
      </c>
      <c r="K54" s="16"/>
      <c r="L54" s="40">
        <f t="shared" si="13"/>
        <v>0</v>
      </c>
      <c r="M54" s="41">
        <f t="shared" si="14"/>
        <v>0</v>
      </c>
    </row>
    <row r="55" spans="1:13" x14ac:dyDescent="0.35">
      <c r="A55" s="28" t="s">
        <v>23</v>
      </c>
      <c r="B55" s="17">
        <f t="shared" si="9"/>
        <v>0</v>
      </c>
      <c r="C55" s="17">
        <f t="shared" si="8"/>
        <v>0</v>
      </c>
      <c r="D55" s="17">
        <f t="shared" si="8"/>
        <v>0</v>
      </c>
      <c r="E55" s="17">
        <f t="shared" si="8"/>
        <v>0</v>
      </c>
      <c r="F55" s="17">
        <f t="shared" si="10"/>
        <v>0</v>
      </c>
      <c r="G55" s="17">
        <f t="shared" si="10"/>
        <v>0</v>
      </c>
      <c r="H55" s="17">
        <f t="shared" si="11"/>
        <v>0</v>
      </c>
      <c r="I55" s="17">
        <f t="shared" si="12"/>
        <v>0</v>
      </c>
      <c r="J55" s="17">
        <f t="shared" si="12"/>
        <v>0</v>
      </c>
      <c r="K55" s="16"/>
      <c r="L55" s="40">
        <f t="shared" si="13"/>
        <v>0</v>
      </c>
      <c r="M55" s="41">
        <f t="shared" si="14"/>
        <v>0</v>
      </c>
    </row>
    <row r="56" spans="1:13" x14ac:dyDescent="0.35">
      <c r="A56" s="28" t="s">
        <v>24</v>
      </c>
      <c r="B56" s="17">
        <f t="shared" si="9"/>
        <v>0</v>
      </c>
      <c r="C56" s="17">
        <f t="shared" si="8"/>
        <v>0</v>
      </c>
      <c r="D56" s="17">
        <f t="shared" si="8"/>
        <v>0</v>
      </c>
      <c r="E56" s="17">
        <f t="shared" si="8"/>
        <v>0</v>
      </c>
      <c r="F56" s="17">
        <f>IF(D56=0,0,B56/D56)</f>
        <v>0</v>
      </c>
      <c r="G56" s="17">
        <f t="shared" si="10"/>
        <v>0</v>
      </c>
      <c r="H56" s="17">
        <f t="shared" si="11"/>
        <v>0</v>
      </c>
      <c r="I56" s="17">
        <f t="shared" si="12"/>
        <v>0</v>
      </c>
      <c r="J56" s="17">
        <f t="shared" si="12"/>
        <v>0</v>
      </c>
      <c r="K56" s="16"/>
      <c r="L56" s="40">
        <f t="shared" si="13"/>
        <v>0</v>
      </c>
      <c r="M56" s="41">
        <f t="shared" si="14"/>
        <v>0</v>
      </c>
    </row>
    <row r="57" spans="1:13" x14ac:dyDescent="0.35">
      <c r="A57" s="28" t="s">
        <v>25</v>
      </c>
      <c r="B57" s="17">
        <f t="shared" si="9"/>
        <v>0</v>
      </c>
      <c r="C57" s="17">
        <f t="shared" si="8"/>
        <v>0</v>
      </c>
      <c r="D57" s="17">
        <f t="shared" si="8"/>
        <v>0</v>
      </c>
      <c r="E57" s="17">
        <f>SUMIFS(E$7:E$19,$A$7:$A$19,$A57)+SUMIFS(E$27:E$39,$A$27:$A$39,$A57)</f>
        <v>0</v>
      </c>
      <c r="F57" s="17">
        <f>IF(D57=0,0,B57/D57)</f>
        <v>0</v>
      </c>
      <c r="G57" s="17">
        <f t="shared" si="10"/>
        <v>0</v>
      </c>
      <c r="H57" s="17">
        <f t="shared" si="11"/>
        <v>0</v>
      </c>
      <c r="I57" s="17">
        <f t="shared" si="12"/>
        <v>0</v>
      </c>
      <c r="J57" s="17">
        <f t="shared" si="12"/>
        <v>0</v>
      </c>
      <c r="K57" s="16"/>
      <c r="L57" s="40">
        <f t="shared" si="13"/>
        <v>0</v>
      </c>
      <c r="M57" s="41">
        <f t="shared" si="14"/>
        <v>0</v>
      </c>
    </row>
    <row r="58" spans="1:13" x14ac:dyDescent="0.35">
      <c r="A58" s="28" t="s">
        <v>26</v>
      </c>
      <c r="B58" s="17">
        <f t="shared" si="9"/>
        <v>0</v>
      </c>
      <c r="C58" s="17">
        <f t="shared" si="8"/>
        <v>0</v>
      </c>
      <c r="D58" s="39">
        <f t="shared" si="8"/>
        <v>0</v>
      </c>
      <c r="E58" s="17">
        <f t="shared" si="8"/>
        <v>0</v>
      </c>
      <c r="F58" s="17">
        <f t="shared" si="10"/>
        <v>0</v>
      </c>
      <c r="G58" s="17">
        <f t="shared" si="10"/>
        <v>0</v>
      </c>
      <c r="H58" s="17">
        <f t="shared" si="11"/>
        <v>0</v>
      </c>
      <c r="I58" s="17">
        <f t="shared" si="12"/>
        <v>0</v>
      </c>
      <c r="J58" s="17">
        <f t="shared" si="12"/>
        <v>0</v>
      </c>
      <c r="K58" s="16"/>
      <c r="L58" s="40">
        <f t="shared" si="13"/>
        <v>0</v>
      </c>
      <c r="M58" s="41">
        <f t="shared" si="14"/>
        <v>0</v>
      </c>
    </row>
    <row r="59" spans="1:13" s="1" customFormat="1" thickBot="1" x14ac:dyDescent="0.35">
      <c r="A59" s="29" t="s">
        <v>27</v>
      </c>
      <c r="B59" s="44">
        <f>SUM(B47:B58)</f>
        <v>0</v>
      </c>
      <c r="C59" s="44">
        <f>SUM(C47:C58)</f>
        <v>0</v>
      </c>
      <c r="D59" s="44">
        <f>SUM(D47:D58)</f>
        <v>0</v>
      </c>
      <c r="E59" s="44">
        <f>SUM(E47:E58)</f>
        <v>0</v>
      </c>
      <c r="F59" s="44">
        <f>IF(D59=0,0,B59/D59)</f>
        <v>0</v>
      </c>
      <c r="G59" s="44">
        <f>IF(E59=0,0,C59/E59)</f>
        <v>0</v>
      </c>
      <c r="H59" s="44">
        <f>IF(D59+E59=0,0,(B59+C59)/(D59+E59))</f>
        <v>0</v>
      </c>
      <c r="I59" s="44">
        <f>SUM(I47:I58)</f>
        <v>0</v>
      </c>
      <c r="J59" s="44">
        <f>SUM(J47:J58)</f>
        <v>0</v>
      </c>
      <c r="K59" s="50"/>
      <c r="L59" s="45">
        <f>IF(I59=0,0,(B59-I59)/I59)</f>
        <v>0</v>
      </c>
      <c r="M59" s="46">
        <f>IF(K59=0,0,(H59-K59)/K59)</f>
        <v>0</v>
      </c>
    </row>
    <row r="62" spans="1:13" x14ac:dyDescent="0.35">
      <c r="I62" s="15"/>
    </row>
    <row r="64" spans="1:13" x14ac:dyDescent="0.35">
      <c r="I64" s="15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2" orientation="landscape" r:id="rId1"/>
  <headerFooter alignWithMargins="0">
    <oddFooter>&amp;L&amp;9FORH.AVD./&amp;D/&amp;T/&amp;F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M148"/>
  <sheetViews>
    <sheetView zoomScaleNormal="100" workbookViewId="0">
      <selection activeCell="A14" sqref="A14:M14"/>
    </sheetView>
  </sheetViews>
  <sheetFormatPr baseColWidth="10" defaultColWidth="9" defaultRowHeight="30" x14ac:dyDescent="0.6"/>
  <cols>
    <col min="1" max="1" width="10.58203125" style="53" customWidth="1"/>
    <col min="2" max="9" width="9" style="53" customWidth="1"/>
  </cols>
  <sheetData>
    <row r="1" spans="1:13" x14ac:dyDescent="0.6">
      <c r="A1" s="52"/>
      <c r="B1" s="52"/>
      <c r="C1" s="52"/>
      <c r="D1" s="52"/>
      <c r="E1" s="52"/>
      <c r="F1" s="52"/>
      <c r="G1" s="52"/>
      <c r="H1" s="52"/>
      <c r="I1" s="52"/>
    </row>
    <row r="2" spans="1:13" x14ac:dyDescent="0.6">
      <c r="A2" s="52"/>
      <c r="B2" s="52"/>
      <c r="C2" s="52"/>
      <c r="D2" s="52"/>
      <c r="E2" s="52"/>
      <c r="F2" s="52"/>
      <c r="G2" s="52"/>
      <c r="H2" s="52"/>
      <c r="I2" s="52"/>
    </row>
    <row r="3" spans="1:13" x14ac:dyDescent="0.6">
      <c r="A3" s="52"/>
      <c r="B3" s="52"/>
      <c r="C3" s="52"/>
      <c r="D3" s="52"/>
      <c r="E3" s="52"/>
      <c r="F3" s="52"/>
      <c r="G3" s="52"/>
      <c r="H3" s="52"/>
      <c r="I3" s="52"/>
    </row>
    <row r="4" spans="1:13" x14ac:dyDescent="0.6">
      <c r="A4" s="74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6">
      <c r="J5" s="54"/>
      <c r="K5" s="54"/>
      <c r="L5" s="54"/>
      <c r="M5" s="54"/>
    </row>
    <row r="6" spans="1:13" x14ac:dyDescent="0.6">
      <c r="J6" s="54"/>
      <c r="K6" s="54"/>
      <c r="L6" s="54"/>
      <c r="M6" s="54"/>
    </row>
    <row r="7" spans="1:13" x14ac:dyDescent="0.6">
      <c r="A7" s="74" t="s">
        <v>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6">
      <c r="J8" s="54"/>
      <c r="K8" s="54"/>
      <c r="L8" s="54"/>
      <c r="M8" s="54"/>
    </row>
    <row r="9" spans="1:13" x14ac:dyDescent="0.6">
      <c r="J9" s="54"/>
      <c r="K9" s="54"/>
      <c r="L9" s="54"/>
      <c r="M9" s="54"/>
    </row>
    <row r="10" spans="1:13" x14ac:dyDescent="0.6">
      <c r="A10" s="74" t="s">
        <v>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6">
      <c r="J11" s="54"/>
      <c r="K11" s="54"/>
      <c r="L11" s="54"/>
      <c r="M11" s="54"/>
    </row>
    <row r="12" spans="1:13" x14ac:dyDescent="0.6">
      <c r="J12" s="54"/>
      <c r="K12" s="54"/>
      <c r="L12" s="54"/>
      <c r="M12" s="54"/>
    </row>
    <row r="13" spans="1:13" x14ac:dyDescent="0.6">
      <c r="J13" s="54"/>
      <c r="K13" s="54"/>
      <c r="L13" s="54"/>
      <c r="M13" s="54"/>
    </row>
    <row r="14" spans="1:13" x14ac:dyDescent="0.6">
      <c r="A14" s="71">
        <v>2023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</row>
    <row r="15" spans="1:13" x14ac:dyDescent="0.6">
      <c r="A15" s="72" t="s">
        <v>3</v>
      </c>
      <c r="B15" s="72"/>
      <c r="C15" s="72"/>
      <c r="D15" s="72"/>
      <c r="E15" s="72"/>
      <c r="F15" s="52"/>
      <c r="G15" s="52"/>
      <c r="H15" s="52"/>
      <c r="I15" s="73"/>
      <c r="J15" s="73"/>
      <c r="K15" s="73"/>
      <c r="L15" s="73"/>
      <c r="M15" s="1"/>
    </row>
    <row r="16" spans="1:13" x14ac:dyDescent="0.6">
      <c r="B16" s="52"/>
      <c r="C16" s="52"/>
      <c r="D16" s="52"/>
      <c r="E16" s="52"/>
      <c r="F16" s="52"/>
      <c r="G16" s="52"/>
      <c r="H16" s="52"/>
      <c r="I16" s="52"/>
    </row>
    <row r="17" spans="1:9" x14ac:dyDescent="0.6">
      <c r="A17" s="52"/>
      <c r="B17" s="52"/>
      <c r="C17" s="52"/>
      <c r="D17" s="52"/>
      <c r="E17" s="52"/>
      <c r="F17" s="52"/>
      <c r="G17" s="52"/>
      <c r="H17" s="52"/>
      <c r="I17" s="52"/>
    </row>
    <row r="18" spans="1:9" x14ac:dyDescent="0.6">
      <c r="A18" s="52"/>
      <c r="B18" s="52"/>
      <c r="C18" s="52"/>
      <c r="D18" s="52"/>
      <c r="E18" s="52"/>
      <c r="F18" s="52"/>
      <c r="G18" s="52"/>
      <c r="H18" s="52"/>
      <c r="I18" s="52"/>
    </row>
    <row r="19" spans="1:9" x14ac:dyDescent="0.6">
      <c r="A19" s="52"/>
      <c r="B19" s="52"/>
      <c r="C19" s="52"/>
      <c r="D19" s="52"/>
      <c r="E19" s="52"/>
      <c r="F19" s="52"/>
      <c r="G19" s="52"/>
      <c r="H19" s="52"/>
      <c r="I19" s="52"/>
    </row>
    <row r="20" spans="1:9" x14ac:dyDescent="0.6">
      <c r="A20" s="52"/>
      <c r="B20" s="52"/>
      <c r="C20" s="52"/>
      <c r="D20" s="52"/>
      <c r="E20" s="52"/>
      <c r="F20" s="52"/>
      <c r="G20" s="52"/>
      <c r="H20" s="52"/>
      <c r="I20" s="52"/>
    </row>
    <row r="21" spans="1:9" x14ac:dyDescent="0.6">
      <c r="A21" s="52"/>
      <c r="B21" s="52"/>
      <c r="C21" s="52"/>
      <c r="D21" s="52"/>
      <c r="E21" s="52"/>
      <c r="F21" s="52"/>
      <c r="G21" s="52"/>
      <c r="H21" s="52"/>
      <c r="I21" s="52"/>
    </row>
    <row r="22" spans="1:9" x14ac:dyDescent="0.6">
      <c r="A22" s="52"/>
      <c r="B22" s="52"/>
      <c r="C22" s="52"/>
      <c r="D22" s="52"/>
      <c r="E22" s="52"/>
      <c r="F22" s="52"/>
      <c r="G22" s="52"/>
      <c r="H22" s="52"/>
      <c r="I22" s="52"/>
    </row>
    <row r="23" spans="1:9" x14ac:dyDescent="0.6">
      <c r="A23" s="52"/>
      <c r="B23" s="52"/>
      <c r="C23" s="52"/>
      <c r="D23" s="52"/>
      <c r="E23" s="52"/>
      <c r="F23" s="52"/>
      <c r="G23" s="52"/>
      <c r="H23" s="52"/>
      <c r="I23" s="52"/>
    </row>
    <row r="24" spans="1:9" x14ac:dyDescent="0.6">
      <c r="A24" s="52"/>
      <c r="B24" s="52"/>
      <c r="C24" s="52"/>
      <c r="D24" s="52"/>
      <c r="E24" s="52"/>
      <c r="F24" s="52"/>
      <c r="G24" s="52"/>
      <c r="H24" s="52"/>
      <c r="I24" s="52"/>
    </row>
    <row r="25" spans="1:9" x14ac:dyDescent="0.6">
      <c r="A25" s="52"/>
      <c r="B25" s="52"/>
      <c r="C25" s="52"/>
      <c r="D25" s="52"/>
      <c r="E25" s="52"/>
      <c r="F25" s="52"/>
      <c r="G25" s="52"/>
      <c r="H25" s="52"/>
      <c r="I25" s="52"/>
    </row>
    <row r="26" spans="1:9" x14ac:dyDescent="0.6">
      <c r="A26" s="52"/>
      <c r="B26" s="52"/>
      <c r="C26" s="52"/>
      <c r="D26" s="52"/>
      <c r="E26" s="52"/>
      <c r="F26" s="52"/>
      <c r="G26" s="52"/>
      <c r="H26" s="52"/>
      <c r="I26" s="52"/>
    </row>
    <row r="27" spans="1:9" x14ac:dyDescent="0.6">
      <c r="A27" s="52"/>
      <c r="B27" s="52"/>
      <c r="C27" s="52"/>
      <c r="D27" s="52"/>
      <c r="E27" s="52"/>
      <c r="F27" s="52"/>
      <c r="G27" s="52"/>
      <c r="H27" s="52"/>
      <c r="I27" s="52"/>
    </row>
    <row r="28" spans="1:9" x14ac:dyDescent="0.6">
      <c r="A28" s="52"/>
      <c r="B28" s="52"/>
      <c r="C28" s="52"/>
      <c r="D28" s="52"/>
      <c r="E28" s="52"/>
      <c r="F28" s="52"/>
      <c r="G28" s="52"/>
      <c r="H28" s="52"/>
      <c r="I28" s="52"/>
    </row>
    <row r="29" spans="1:9" x14ac:dyDescent="0.6">
      <c r="A29" s="52"/>
      <c r="B29" s="52"/>
      <c r="C29" s="52"/>
      <c r="D29" s="52"/>
      <c r="E29" s="52"/>
      <c r="F29" s="52"/>
      <c r="G29" s="52"/>
      <c r="H29" s="52"/>
      <c r="I29" s="52"/>
    </row>
    <row r="30" spans="1:9" x14ac:dyDescent="0.6">
      <c r="A30" s="52"/>
      <c r="B30" s="52"/>
      <c r="C30" s="52"/>
      <c r="D30" s="52"/>
      <c r="E30" s="52"/>
      <c r="F30" s="52"/>
      <c r="G30" s="52"/>
      <c r="H30" s="52"/>
      <c r="I30" s="52"/>
    </row>
    <row r="31" spans="1:9" x14ac:dyDescent="0.6">
      <c r="A31" s="52"/>
      <c r="B31" s="52"/>
      <c r="C31" s="52"/>
      <c r="D31" s="52"/>
      <c r="E31" s="52"/>
      <c r="F31" s="52"/>
      <c r="G31" s="52"/>
      <c r="H31" s="52"/>
      <c r="I31" s="52"/>
    </row>
    <row r="32" spans="1:9" x14ac:dyDescent="0.6">
      <c r="A32" s="52"/>
      <c r="B32" s="52"/>
      <c r="C32" s="52"/>
      <c r="D32" s="52"/>
      <c r="E32" s="52"/>
      <c r="F32" s="52"/>
      <c r="G32" s="52"/>
      <c r="H32" s="52"/>
      <c r="I32" s="52"/>
    </row>
    <row r="33" spans="1:9" x14ac:dyDescent="0.6">
      <c r="A33" s="52"/>
      <c r="B33" s="52"/>
      <c r="C33" s="52"/>
      <c r="D33" s="52"/>
      <c r="E33" s="52"/>
      <c r="F33" s="52"/>
      <c r="G33" s="52"/>
      <c r="H33" s="52"/>
      <c r="I33" s="52"/>
    </row>
    <row r="34" spans="1:9" x14ac:dyDescent="0.6">
      <c r="A34" s="52"/>
      <c r="B34" s="52"/>
      <c r="C34" s="52"/>
      <c r="D34" s="52"/>
      <c r="E34" s="52"/>
      <c r="F34" s="52"/>
      <c r="G34" s="52"/>
      <c r="H34" s="52"/>
      <c r="I34" s="52"/>
    </row>
    <row r="35" spans="1:9" x14ac:dyDescent="0.6">
      <c r="A35" s="52"/>
      <c r="B35" s="52"/>
      <c r="C35" s="52"/>
      <c r="D35" s="52"/>
      <c r="E35" s="52"/>
      <c r="F35" s="52"/>
      <c r="G35" s="52"/>
      <c r="H35" s="52"/>
      <c r="I35" s="52"/>
    </row>
    <row r="36" spans="1:9" x14ac:dyDescent="0.6">
      <c r="A36" s="52"/>
      <c r="B36" s="52"/>
      <c r="C36" s="52"/>
      <c r="D36" s="52"/>
      <c r="E36" s="52"/>
      <c r="F36" s="52"/>
      <c r="G36" s="52"/>
      <c r="H36" s="52"/>
      <c r="I36" s="52"/>
    </row>
    <row r="37" spans="1:9" x14ac:dyDescent="0.6">
      <c r="A37" s="52"/>
      <c r="B37" s="52"/>
      <c r="C37" s="52"/>
      <c r="D37" s="52"/>
      <c r="E37" s="52"/>
      <c r="F37" s="52"/>
      <c r="G37" s="52"/>
      <c r="H37" s="52"/>
      <c r="I37" s="52"/>
    </row>
    <row r="38" spans="1:9" x14ac:dyDescent="0.6">
      <c r="A38" s="52"/>
      <c r="B38" s="52"/>
      <c r="C38" s="52"/>
      <c r="D38" s="52"/>
      <c r="E38" s="52"/>
      <c r="F38" s="52"/>
      <c r="G38" s="52"/>
      <c r="H38" s="52"/>
      <c r="I38" s="52"/>
    </row>
    <row r="39" spans="1:9" x14ac:dyDescent="0.6">
      <c r="A39" s="52"/>
      <c r="B39" s="52"/>
      <c r="C39" s="52"/>
      <c r="D39" s="52"/>
      <c r="E39" s="52"/>
      <c r="F39" s="52"/>
      <c r="G39" s="52"/>
      <c r="H39" s="52"/>
      <c r="I39" s="52"/>
    </row>
    <row r="40" spans="1:9" x14ac:dyDescent="0.6">
      <c r="A40" s="52"/>
      <c r="B40" s="52"/>
      <c r="C40" s="52"/>
      <c r="D40" s="52"/>
      <c r="E40" s="52"/>
      <c r="F40" s="52"/>
      <c r="G40" s="52"/>
      <c r="H40" s="52"/>
      <c r="I40" s="52"/>
    </row>
    <row r="41" spans="1:9" x14ac:dyDescent="0.6">
      <c r="A41" s="52"/>
      <c r="B41" s="52"/>
      <c r="C41" s="52"/>
      <c r="D41" s="52"/>
      <c r="E41" s="52"/>
      <c r="F41" s="52"/>
      <c r="G41" s="52"/>
      <c r="H41" s="52"/>
      <c r="I41" s="52"/>
    </row>
    <row r="42" spans="1:9" x14ac:dyDescent="0.6">
      <c r="A42" s="52"/>
      <c r="B42" s="52"/>
      <c r="C42" s="52"/>
      <c r="D42" s="52"/>
      <c r="E42" s="52"/>
      <c r="F42" s="52"/>
      <c r="G42" s="52"/>
      <c r="H42" s="52"/>
      <c r="I42" s="52"/>
    </row>
    <row r="43" spans="1:9" x14ac:dyDescent="0.6">
      <c r="A43" s="52"/>
      <c r="B43" s="52"/>
      <c r="C43" s="52"/>
      <c r="D43" s="52"/>
      <c r="E43" s="52"/>
      <c r="F43" s="52"/>
      <c r="G43" s="52"/>
      <c r="H43" s="52"/>
      <c r="I43" s="52"/>
    </row>
    <row r="44" spans="1:9" x14ac:dyDescent="0.6">
      <c r="A44" s="52"/>
      <c r="B44" s="52"/>
      <c r="C44" s="52"/>
      <c r="D44" s="52"/>
      <c r="E44" s="52"/>
      <c r="F44" s="52"/>
      <c r="G44" s="52"/>
      <c r="H44" s="52"/>
      <c r="I44" s="52"/>
    </row>
    <row r="45" spans="1:9" x14ac:dyDescent="0.6">
      <c r="A45" s="52"/>
      <c r="B45" s="52"/>
      <c r="C45" s="52"/>
      <c r="D45" s="52"/>
      <c r="E45" s="52"/>
      <c r="F45" s="52"/>
      <c r="G45" s="52"/>
      <c r="H45" s="52"/>
      <c r="I45" s="52"/>
    </row>
    <row r="46" spans="1:9" x14ac:dyDescent="0.6">
      <c r="A46" s="52"/>
      <c r="B46" s="52"/>
      <c r="C46" s="52"/>
      <c r="D46" s="52"/>
      <c r="E46" s="52"/>
      <c r="F46" s="52"/>
      <c r="G46" s="52"/>
      <c r="H46" s="52"/>
      <c r="I46" s="52"/>
    </row>
    <row r="47" spans="1:9" x14ac:dyDescent="0.6">
      <c r="A47" s="52"/>
      <c r="B47" s="52"/>
      <c r="C47" s="52"/>
      <c r="D47" s="52"/>
      <c r="E47" s="52"/>
      <c r="F47" s="52"/>
      <c r="G47" s="52"/>
      <c r="H47" s="52"/>
      <c r="I47" s="52"/>
    </row>
    <row r="48" spans="1:9" x14ac:dyDescent="0.6">
      <c r="A48" s="52"/>
      <c r="B48" s="52"/>
      <c r="C48" s="52"/>
      <c r="D48" s="52"/>
      <c r="E48" s="52"/>
      <c r="F48" s="52"/>
      <c r="G48" s="52"/>
      <c r="H48" s="52"/>
      <c r="I48" s="52"/>
    </row>
    <row r="49" spans="1:9" x14ac:dyDescent="0.6">
      <c r="A49" s="52"/>
      <c r="B49" s="52"/>
      <c r="C49" s="52"/>
      <c r="D49" s="52"/>
      <c r="E49" s="52"/>
      <c r="F49" s="52"/>
      <c r="G49" s="52"/>
      <c r="H49" s="52"/>
      <c r="I49" s="52"/>
    </row>
    <row r="50" spans="1:9" x14ac:dyDescent="0.6">
      <c r="A50" s="52"/>
      <c r="B50" s="52"/>
      <c r="C50" s="52"/>
      <c r="D50" s="52"/>
      <c r="E50" s="52"/>
      <c r="F50" s="52"/>
      <c r="G50" s="52"/>
      <c r="H50" s="52"/>
      <c r="I50" s="52"/>
    </row>
    <row r="51" spans="1:9" x14ac:dyDescent="0.6">
      <c r="A51" s="52"/>
      <c r="B51" s="52"/>
      <c r="C51" s="52"/>
      <c r="D51" s="52"/>
      <c r="E51" s="52"/>
      <c r="F51" s="52"/>
      <c r="G51" s="52"/>
      <c r="H51" s="52"/>
      <c r="I51" s="52"/>
    </row>
    <row r="52" spans="1:9" x14ac:dyDescent="0.6">
      <c r="A52" s="52"/>
      <c r="B52" s="52"/>
      <c r="C52" s="52"/>
      <c r="D52" s="52"/>
      <c r="E52" s="52"/>
      <c r="F52" s="52"/>
      <c r="G52" s="52"/>
      <c r="H52" s="52"/>
      <c r="I52" s="52"/>
    </row>
    <row r="53" spans="1:9" x14ac:dyDescent="0.6">
      <c r="A53" s="52"/>
      <c r="B53" s="52"/>
      <c r="C53" s="52"/>
      <c r="D53" s="52"/>
      <c r="E53" s="52"/>
      <c r="F53" s="52"/>
      <c r="G53" s="52"/>
      <c r="H53" s="52"/>
      <c r="I53" s="52"/>
    </row>
    <row r="54" spans="1:9" x14ac:dyDescent="0.6">
      <c r="A54" s="52"/>
      <c r="B54" s="52"/>
      <c r="C54" s="52"/>
      <c r="D54" s="52"/>
      <c r="E54" s="52"/>
      <c r="F54" s="52"/>
      <c r="G54" s="52"/>
      <c r="H54" s="52"/>
      <c r="I54" s="52"/>
    </row>
    <row r="55" spans="1:9" x14ac:dyDescent="0.6">
      <c r="A55" s="52"/>
      <c r="B55" s="52"/>
      <c r="C55" s="52"/>
      <c r="D55" s="52"/>
      <c r="E55" s="52"/>
      <c r="F55" s="52"/>
      <c r="G55" s="52"/>
      <c r="H55" s="52"/>
      <c r="I55" s="52"/>
    </row>
    <row r="56" spans="1:9" x14ac:dyDescent="0.6">
      <c r="A56" s="52"/>
      <c r="B56" s="52"/>
      <c r="C56" s="52"/>
      <c r="D56" s="52"/>
      <c r="E56" s="52"/>
      <c r="F56" s="52"/>
      <c r="G56" s="52"/>
      <c r="H56" s="52"/>
      <c r="I56" s="52"/>
    </row>
    <row r="57" spans="1:9" x14ac:dyDescent="0.6">
      <c r="A57" s="52"/>
      <c r="B57" s="52"/>
      <c r="C57" s="52"/>
      <c r="D57" s="52"/>
      <c r="E57" s="52"/>
      <c r="F57" s="52"/>
      <c r="G57" s="52"/>
      <c r="H57" s="52"/>
      <c r="I57" s="52"/>
    </row>
    <row r="58" spans="1:9" x14ac:dyDescent="0.6">
      <c r="A58" s="52"/>
      <c r="B58" s="52"/>
      <c r="C58" s="52"/>
      <c r="D58" s="52"/>
      <c r="E58" s="52"/>
      <c r="F58" s="52"/>
      <c r="G58" s="52"/>
      <c r="H58" s="52"/>
      <c r="I58" s="52"/>
    </row>
    <row r="59" spans="1:9" x14ac:dyDescent="0.6">
      <c r="A59" s="52"/>
      <c r="B59" s="52"/>
      <c r="C59" s="52"/>
      <c r="D59" s="52"/>
      <c r="E59" s="52"/>
      <c r="F59" s="52"/>
      <c r="G59" s="52"/>
      <c r="H59" s="52"/>
      <c r="I59" s="52"/>
    </row>
    <row r="60" spans="1:9" x14ac:dyDescent="0.6">
      <c r="A60" s="52"/>
      <c r="B60" s="52"/>
      <c r="C60" s="52"/>
      <c r="D60" s="52"/>
      <c r="E60" s="52"/>
      <c r="F60" s="52"/>
      <c r="G60" s="52"/>
      <c r="H60" s="52"/>
      <c r="I60" s="52"/>
    </row>
    <row r="61" spans="1:9" x14ac:dyDescent="0.6">
      <c r="A61" s="52"/>
      <c r="B61" s="52"/>
      <c r="C61" s="52"/>
      <c r="D61" s="52"/>
      <c r="E61" s="52"/>
      <c r="F61" s="52"/>
      <c r="G61" s="52"/>
      <c r="H61" s="52"/>
      <c r="I61" s="52"/>
    </row>
    <row r="62" spans="1:9" x14ac:dyDescent="0.6">
      <c r="A62" s="52"/>
      <c r="B62" s="52"/>
      <c r="C62" s="52"/>
      <c r="D62" s="52"/>
      <c r="E62" s="52"/>
      <c r="F62" s="52"/>
      <c r="G62" s="52"/>
      <c r="H62" s="52"/>
      <c r="I62" s="52"/>
    </row>
    <row r="63" spans="1:9" x14ac:dyDescent="0.6">
      <c r="A63" s="52"/>
      <c r="B63" s="52"/>
      <c r="C63" s="52"/>
      <c r="D63" s="52"/>
      <c r="E63" s="52"/>
      <c r="F63" s="52"/>
      <c r="G63" s="52"/>
      <c r="H63" s="52"/>
      <c r="I63" s="52"/>
    </row>
    <row r="64" spans="1:9" x14ac:dyDescent="0.6">
      <c r="A64" s="52"/>
      <c r="B64" s="52"/>
      <c r="C64" s="52"/>
      <c r="D64" s="52"/>
      <c r="E64" s="52"/>
      <c r="F64" s="52"/>
      <c r="G64" s="52"/>
      <c r="H64" s="52"/>
      <c r="I64" s="52"/>
    </row>
    <row r="65" spans="1:9" x14ac:dyDescent="0.6">
      <c r="A65" s="52"/>
      <c r="B65" s="52"/>
      <c r="C65" s="52"/>
      <c r="D65" s="52"/>
      <c r="E65" s="52"/>
      <c r="F65" s="52"/>
      <c r="G65" s="52"/>
      <c r="H65" s="52"/>
      <c r="I65" s="52"/>
    </row>
    <row r="66" spans="1:9" x14ac:dyDescent="0.6">
      <c r="A66" s="52"/>
      <c r="B66" s="52"/>
      <c r="C66" s="52"/>
      <c r="D66" s="52"/>
      <c r="E66" s="52"/>
      <c r="F66" s="52"/>
      <c r="G66" s="52"/>
      <c r="H66" s="52"/>
      <c r="I66" s="52"/>
    </row>
    <row r="67" spans="1:9" x14ac:dyDescent="0.6">
      <c r="A67" s="52"/>
      <c r="B67" s="52"/>
      <c r="C67" s="52"/>
      <c r="D67" s="52"/>
      <c r="E67" s="52"/>
      <c r="F67" s="52"/>
      <c r="G67" s="52"/>
      <c r="H67" s="52"/>
      <c r="I67" s="52"/>
    </row>
    <row r="68" spans="1:9" x14ac:dyDescent="0.6">
      <c r="A68" s="52"/>
      <c r="B68" s="52"/>
      <c r="C68" s="52"/>
      <c r="D68" s="52"/>
      <c r="E68" s="52"/>
      <c r="F68" s="52"/>
      <c r="G68" s="52"/>
      <c r="H68" s="52"/>
      <c r="I68" s="52"/>
    </row>
    <row r="69" spans="1:9" x14ac:dyDescent="0.6">
      <c r="A69" s="52"/>
      <c r="B69" s="52"/>
      <c r="C69" s="52"/>
      <c r="D69" s="52"/>
      <c r="E69" s="52"/>
      <c r="F69" s="52"/>
      <c r="G69" s="52"/>
      <c r="H69" s="52"/>
      <c r="I69" s="52"/>
    </row>
    <row r="70" spans="1:9" x14ac:dyDescent="0.6">
      <c r="A70" s="52"/>
      <c r="B70" s="52"/>
      <c r="C70" s="52"/>
      <c r="D70" s="52"/>
      <c r="E70" s="52"/>
      <c r="F70" s="52"/>
      <c r="G70" s="52"/>
      <c r="H70" s="52"/>
      <c r="I70" s="52"/>
    </row>
    <row r="71" spans="1:9" x14ac:dyDescent="0.6">
      <c r="A71" s="52"/>
      <c r="B71" s="52"/>
      <c r="C71" s="52"/>
      <c r="D71" s="52"/>
      <c r="E71" s="52"/>
      <c r="F71" s="52"/>
      <c r="G71" s="52"/>
      <c r="H71" s="52"/>
      <c r="I71" s="52"/>
    </row>
    <row r="72" spans="1:9" x14ac:dyDescent="0.6">
      <c r="A72" s="52"/>
      <c r="B72" s="52"/>
      <c r="C72" s="52"/>
      <c r="D72" s="52"/>
      <c r="E72" s="52"/>
      <c r="F72" s="52"/>
      <c r="G72" s="52"/>
      <c r="H72" s="52"/>
      <c r="I72" s="52"/>
    </row>
    <row r="73" spans="1:9" x14ac:dyDescent="0.6">
      <c r="A73" s="52"/>
      <c r="B73" s="52"/>
      <c r="C73" s="52"/>
      <c r="D73" s="52"/>
      <c r="E73" s="52"/>
      <c r="F73" s="52"/>
      <c r="G73" s="52"/>
      <c r="H73" s="52"/>
      <c r="I73" s="52"/>
    </row>
    <row r="74" spans="1:9" x14ac:dyDescent="0.6">
      <c r="A74" s="52"/>
      <c r="B74" s="52"/>
      <c r="C74" s="52"/>
      <c r="D74" s="52"/>
      <c r="E74" s="52"/>
      <c r="F74" s="52"/>
      <c r="G74" s="52"/>
      <c r="H74" s="52"/>
      <c r="I74" s="52"/>
    </row>
    <row r="75" spans="1:9" x14ac:dyDescent="0.6">
      <c r="A75" s="52"/>
      <c r="B75" s="52"/>
      <c r="C75" s="52"/>
      <c r="D75" s="52"/>
      <c r="E75" s="52"/>
      <c r="F75" s="52"/>
      <c r="G75" s="52"/>
      <c r="H75" s="52"/>
      <c r="I75" s="52"/>
    </row>
    <row r="76" spans="1:9" x14ac:dyDescent="0.6">
      <c r="A76" s="52"/>
      <c r="B76" s="52"/>
      <c r="C76" s="52"/>
      <c r="D76" s="52"/>
      <c r="E76" s="52"/>
      <c r="F76" s="52"/>
      <c r="G76" s="52"/>
      <c r="H76" s="52"/>
      <c r="I76" s="52"/>
    </row>
    <row r="77" spans="1:9" x14ac:dyDescent="0.6">
      <c r="A77" s="52"/>
      <c r="B77" s="52"/>
      <c r="C77" s="52"/>
      <c r="D77" s="52"/>
      <c r="E77" s="52"/>
      <c r="F77" s="52"/>
      <c r="G77" s="52"/>
      <c r="H77" s="52"/>
      <c r="I77" s="52"/>
    </row>
    <row r="78" spans="1:9" x14ac:dyDescent="0.6">
      <c r="A78" s="52"/>
      <c r="B78" s="52"/>
      <c r="C78" s="52"/>
      <c r="D78" s="52"/>
      <c r="E78" s="52"/>
      <c r="F78" s="52"/>
      <c r="G78" s="52"/>
      <c r="H78" s="52"/>
      <c r="I78" s="52"/>
    </row>
    <row r="79" spans="1:9" x14ac:dyDescent="0.6">
      <c r="A79" s="52"/>
      <c r="B79" s="52"/>
      <c r="C79" s="52"/>
      <c r="D79" s="52"/>
      <c r="E79" s="52"/>
      <c r="F79" s="52"/>
      <c r="G79" s="52"/>
      <c r="H79" s="52"/>
      <c r="I79" s="52"/>
    </row>
    <row r="80" spans="1:9" x14ac:dyDescent="0.6">
      <c r="A80" s="52"/>
      <c r="B80" s="52"/>
      <c r="C80" s="52"/>
      <c r="D80" s="52"/>
      <c r="E80" s="52"/>
      <c r="F80" s="52"/>
      <c r="G80" s="52"/>
      <c r="H80" s="52"/>
      <c r="I80" s="52"/>
    </row>
    <row r="81" spans="1:9" x14ac:dyDescent="0.6">
      <c r="A81" s="52"/>
      <c r="B81" s="52"/>
      <c r="C81" s="52"/>
      <c r="D81" s="52"/>
      <c r="E81" s="52"/>
      <c r="F81" s="52"/>
      <c r="G81" s="52"/>
      <c r="H81" s="52"/>
      <c r="I81" s="52"/>
    </row>
    <row r="82" spans="1:9" x14ac:dyDescent="0.6">
      <c r="A82" s="52"/>
      <c r="B82" s="52"/>
      <c r="C82" s="52"/>
      <c r="D82" s="52"/>
      <c r="E82" s="52"/>
      <c r="F82" s="52"/>
      <c r="G82" s="52"/>
      <c r="H82" s="52"/>
      <c r="I82" s="52"/>
    </row>
    <row r="83" spans="1:9" x14ac:dyDescent="0.6">
      <c r="A83" s="52"/>
      <c r="B83" s="52"/>
      <c r="C83" s="52"/>
      <c r="D83" s="52"/>
      <c r="E83" s="52"/>
      <c r="F83" s="52"/>
      <c r="G83" s="52"/>
      <c r="H83" s="52"/>
      <c r="I83" s="52"/>
    </row>
    <row r="84" spans="1:9" x14ac:dyDescent="0.6">
      <c r="A84" s="52"/>
      <c r="B84" s="52"/>
      <c r="C84" s="52"/>
      <c r="D84" s="52"/>
      <c r="E84" s="52"/>
      <c r="F84" s="52"/>
      <c r="G84" s="52"/>
      <c r="H84" s="52"/>
      <c r="I84" s="52"/>
    </row>
    <row r="85" spans="1:9" x14ac:dyDescent="0.6">
      <c r="A85" s="52"/>
      <c r="B85" s="52"/>
      <c r="C85" s="52"/>
      <c r="D85" s="52"/>
      <c r="E85" s="52"/>
      <c r="F85" s="52"/>
      <c r="G85" s="52"/>
      <c r="H85" s="52"/>
      <c r="I85" s="52"/>
    </row>
    <row r="86" spans="1:9" x14ac:dyDescent="0.6">
      <c r="A86" s="52"/>
      <c r="B86" s="52"/>
      <c r="C86" s="52"/>
      <c r="D86" s="52"/>
      <c r="E86" s="52"/>
      <c r="F86" s="52"/>
      <c r="G86" s="52"/>
      <c r="H86" s="52"/>
      <c r="I86" s="52"/>
    </row>
    <row r="87" spans="1:9" x14ac:dyDescent="0.6">
      <c r="A87" s="52"/>
      <c r="B87" s="52"/>
      <c r="C87" s="52"/>
      <c r="D87" s="52"/>
      <c r="E87" s="52"/>
      <c r="F87" s="52"/>
      <c r="G87" s="52"/>
      <c r="H87" s="52"/>
      <c r="I87" s="52"/>
    </row>
    <row r="88" spans="1:9" x14ac:dyDescent="0.6">
      <c r="A88" s="52"/>
      <c r="B88" s="52"/>
      <c r="C88" s="52"/>
      <c r="D88" s="52"/>
      <c r="E88" s="52"/>
      <c r="F88" s="52"/>
      <c r="G88" s="52"/>
      <c r="H88" s="52"/>
      <c r="I88" s="52"/>
    </row>
    <row r="89" spans="1:9" x14ac:dyDescent="0.6">
      <c r="A89" s="52"/>
      <c r="B89" s="52"/>
      <c r="C89" s="52"/>
      <c r="D89" s="52"/>
      <c r="E89" s="52"/>
      <c r="F89" s="52"/>
      <c r="G89" s="52"/>
      <c r="H89" s="52"/>
      <c r="I89" s="52"/>
    </row>
    <row r="90" spans="1:9" x14ac:dyDescent="0.6">
      <c r="A90" s="52"/>
      <c r="B90" s="52"/>
      <c r="C90" s="52"/>
      <c r="D90" s="52"/>
      <c r="E90" s="52"/>
      <c r="F90" s="52"/>
      <c r="G90" s="52"/>
      <c r="H90" s="52"/>
      <c r="I90" s="52"/>
    </row>
    <row r="91" spans="1:9" x14ac:dyDescent="0.6">
      <c r="A91" s="52"/>
      <c r="B91" s="52"/>
      <c r="C91" s="52"/>
      <c r="D91" s="52"/>
      <c r="E91" s="52"/>
      <c r="F91" s="52"/>
      <c r="G91" s="52"/>
      <c r="H91" s="52"/>
      <c r="I91" s="52"/>
    </row>
    <row r="92" spans="1:9" x14ac:dyDescent="0.6">
      <c r="A92" s="52"/>
      <c r="B92" s="52"/>
      <c r="C92" s="52"/>
      <c r="D92" s="52"/>
      <c r="E92" s="52"/>
      <c r="F92" s="52"/>
      <c r="G92" s="52"/>
      <c r="H92" s="52"/>
      <c r="I92" s="52"/>
    </row>
    <row r="93" spans="1:9" x14ac:dyDescent="0.6">
      <c r="A93" s="52"/>
      <c r="B93" s="52"/>
      <c r="C93" s="52"/>
      <c r="D93" s="52"/>
      <c r="E93" s="52"/>
      <c r="F93" s="52"/>
      <c r="G93" s="52"/>
      <c r="H93" s="52"/>
      <c r="I93" s="52"/>
    </row>
    <row r="94" spans="1:9" x14ac:dyDescent="0.6">
      <c r="A94" s="52"/>
      <c r="B94" s="52"/>
      <c r="C94" s="52"/>
      <c r="D94" s="52"/>
      <c r="E94" s="52"/>
      <c r="F94" s="52"/>
      <c r="G94" s="52"/>
      <c r="H94" s="52"/>
      <c r="I94" s="52"/>
    </row>
    <row r="95" spans="1:9" x14ac:dyDescent="0.6">
      <c r="A95" s="52"/>
      <c r="B95" s="52"/>
      <c r="C95" s="52"/>
      <c r="D95" s="52"/>
      <c r="E95" s="52"/>
      <c r="F95" s="52"/>
      <c r="G95" s="52"/>
      <c r="H95" s="52"/>
      <c r="I95" s="52"/>
    </row>
    <row r="96" spans="1:9" x14ac:dyDescent="0.6">
      <c r="A96" s="52"/>
      <c r="B96" s="52"/>
      <c r="C96" s="52"/>
      <c r="D96" s="52"/>
      <c r="E96" s="52"/>
      <c r="F96" s="52"/>
      <c r="G96" s="52"/>
      <c r="H96" s="52"/>
      <c r="I96" s="52"/>
    </row>
    <row r="97" spans="1:9" x14ac:dyDescent="0.6">
      <c r="A97" s="52"/>
      <c r="B97" s="52"/>
      <c r="C97" s="52"/>
      <c r="D97" s="52"/>
      <c r="E97" s="52"/>
      <c r="F97" s="52"/>
      <c r="G97" s="52"/>
      <c r="H97" s="52"/>
      <c r="I97" s="52"/>
    </row>
    <row r="98" spans="1:9" x14ac:dyDescent="0.6">
      <c r="A98" s="52"/>
      <c r="B98" s="52"/>
      <c r="C98" s="52"/>
      <c r="D98" s="52"/>
      <c r="E98" s="52"/>
      <c r="F98" s="52"/>
      <c r="G98" s="52"/>
      <c r="H98" s="52"/>
      <c r="I98" s="52"/>
    </row>
    <row r="99" spans="1:9" x14ac:dyDescent="0.6">
      <c r="A99" s="52"/>
      <c r="B99" s="52"/>
      <c r="C99" s="52"/>
      <c r="D99" s="52"/>
      <c r="E99" s="52"/>
      <c r="F99" s="52"/>
      <c r="G99" s="52"/>
      <c r="H99" s="52"/>
      <c r="I99" s="52"/>
    </row>
    <row r="100" spans="1:9" x14ac:dyDescent="0.6">
      <c r="A100" s="52"/>
      <c r="B100" s="52"/>
      <c r="C100" s="52"/>
      <c r="D100" s="52"/>
      <c r="E100" s="52"/>
      <c r="F100" s="52"/>
      <c r="G100" s="52"/>
      <c r="H100" s="52"/>
      <c r="I100" s="52"/>
    </row>
    <row r="101" spans="1:9" x14ac:dyDescent="0.6">
      <c r="A101" s="52"/>
      <c r="B101" s="52"/>
      <c r="C101" s="52"/>
      <c r="D101" s="52"/>
      <c r="E101" s="52"/>
      <c r="F101" s="52"/>
      <c r="G101" s="52"/>
      <c r="H101" s="52"/>
      <c r="I101" s="52"/>
    </row>
    <row r="102" spans="1:9" x14ac:dyDescent="0.6">
      <c r="A102" s="52"/>
      <c r="B102" s="52"/>
      <c r="C102" s="52"/>
      <c r="D102" s="52"/>
      <c r="E102" s="52"/>
      <c r="F102" s="52"/>
      <c r="G102" s="52"/>
      <c r="H102" s="52"/>
      <c r="I102" s="52"/>
    </row>
    <row r="103" spans="1:9" x14ac:dyDescent="0.6">
      <c r="A103" s="52"/>
      <c r="B103" s="52"/>
      <c r="C103" s="52"/>
      <c r="D103" s="52"/>
      <c r="E103" s="52"/>
      <c r="F103" s="52"/>
      <c r="G103" s="52"/>
      <c r="H103" s="52"/>
      <c r="I103" s="52"/>
    </row>
    <row r="104" spans="1:9" x14ac:dyDescent="0.6">
      <c r="A104" s="52"/>
      <c r="B104" s="52"/>
      <c r="C104" s="52"/>
      <c r="D104" s="52"/>
      <c r="E104" s="52"/>
      <c r="F104" s="52"/>
      <c r="G104" s="52"/>
      <c r="H104" s="52"/>
      <c r="I104" s="52"/>
    </row>
    <row r="105" spans="1:9" x14ac:dyDescent="0.6">
      <c r="A105" s="52"/>
      <c r="B105" s="52"/>
      <c r="C105" s="52"/>
      <c r="D105" s="52"/>
      <c r="E105" s="52"/>
      <c r="F105" s="52"/>
      <c r="G105" s="52"/>
      <c r="H105" s="52"/>
      <c r="I105" s="52"/>
    </row>
    <row r="106" spans="1:9" x14ac:dyDescent="0.6">
      <c r="A106" s="52"/>
      <c r="B106" s="52"/>
      <c r="C106" s="52"/>
      <c r="D106" s="52"/>
      <c r="E106" s="52"/>
      <c r="F106" s="52"/>
      <c r="G106" s="52"/>
      <c r="H106" s="52"/>
      <c r="I106" s="52"/>
    </row>
    <row r="107" spans="1:9" x14ac:dyDescent="0.6">
      <c r="A107" s="52"/>
      <c r="B107" s="52"/>
      <c r="C107" s="52"/>
      <c r="D107" s="52"/>
      <c r="E107" s="52"/>
      <c r="F107" s="52"/>
      <c r="G107" s="52"/>
      <c r="H107" s="52"/>
      <c r="I107" s="52"/>
    </row>
    <row r="108" spans="1:9" x14ac:dyDescent="0.6">
      <c r="A108" s="52"/>
      <c r="B108" s="52"/>
      <c r="C108" s="52"/>
      <c r="D108" s="52"/>
      <c r="E108" s="52"/>
      <c r="F108" s="52"/>
      <c r="G108" s="52"/>
      <c r="H108" s="52"/>
      <c r="I108" s="52"/>
    </row>
    <row r="109" spans="1:9" x14ac:dyDescent="0.6">
      <c r="A109" s="52"/>
      <c r="B109" s="52"/>
      <c r="C109" s="52"/>
      <c r="D109" s="52"/>
      <c r="E109" s="52"/>
      <c r="F109" s="52"/>
      <c r="G109" s="52"/>
      <c r="H109" s="52"/>
      <c r="I109" s="52"/>
    </row>
    <row r="110" spans="1:9" x14ac:dyDescent="0.6">
      <c r="A110" s="52"/>
      <c r="B110" s="52"/>
      <c r="C110" s="52"/>
      <c r="D110" s="52"/>
      <c r="E110" s="52"/>
      <c r="F110" s="52"/>
      <c r="G110" s="52"/>
      <c r="H110" s="52"/>
      <c r="I110" s="52"/>
    </row>
    <row r="111" spans="1:9" x14ac:dyDescent="0.6">
      <c r="A111" s="52"/>
      <c r="B111" s="52"/>
      <c r="C111" s="52"/>
      <c r="D111" s="52"/>
      <c r="E111" s="52"/>
      <c r="F111" s="52"/>
      <c r="G111" s="52"/>
      <c r="H111" s="52"/>
      <c r="I111" s="52"/>
    </row>
    <row r="112" spans="1:9" x14ac:dyDescent="0.6">
      <c r="A112" s="52"/>
      <c r="B112" s="52"/>
      <c r="C112" s="52"/>
      <c r="D112" s="52"/>
      <c r="E112" s="52"/>
      <c r="F112" s="52"/>
      <c r="G112" s="52"/>
      <c r="H112" s="52"/>
      <c r="I112" s="52"/>
    </row>
    <row r="113" spans="1:9" x14ac:dyDescent="0.6">
      <c r="A113" s="52"/>
      <c r="B113" s="52"/>
      <c r="C113" s="52"/>
      <c r="D113" s="52"/>
      <c r="E113" s="52"/>
      <c r="F113" s="52"/>
      <c r="G113" s="52"/>
      <c r="H113" s="52"/>
      <c r="I113" s="52"/>
    </row>
    <row r="114" spans="1:9" x14ac:dyDescent="0.6">
      <c r="A114" s="52"/>
      <c r="B114" s="52"/>
      <c r="C114" s="52"/>
      <c r="D114" s="52"/>
      <c r="E114" s="52"/>
      <c r="F114" s="52"/>
      <c r="G114" s="52"/>
      <c r="H114" s="52"/>
      <c r="I114" s="52"/>
    </row>
    <row r="115" spans="1:9" x14ac:dyDescent="0.6">
      <c r="A115" s="52"/>
      <c r="B115" s="52"/>
      <c r="C115" s="52"/>
      <c r="D115" s="52"/>
      <c r="E115" s="52"/>
      <c r="F115" s="52"/>
      <c r="G115" s="52"/>
      <c r="H115" s="52"/>
      <c r="I115" s="52"/>
    </row>
    <row r="116" spans="1:9" x14ac:dyDescent="0.6">
      <c r="A116" s="52"/>
      <c r="B116" s="52"/>
      <c r="C116" s="52"/>
      <c r="D116" s="52"/>
      <c r="E116" s="52"/>
      <c r="F116" s="52"/>
      <c r="G116" s="52"/>
      <c r="H116" s="52"/>
      <c r="I116" s="52"/>
    </row>
    <row r="117" spans="1:9" x14ac:dyDescent="0.6">
      <c r="A117" s="52"/>
      <c r="B117" s="52"/>
      <c r="C117" s="52"/>
      <c r="D117" s="52"/>
      <c r="E117" s="52"/>
      <c r="F117" s="52"/>
      <c r="G117" s="52"/>
      <c r="H117" s="52"/>
      <c r="I117" s="52"/>
    </row>
    <row r="118" spans="1:9" x14ac:dyDescent="0.6">
      <c r="A118" s="52"/>
      <c r="B118" s="52"/>
      <c r="C118" s="52"/>
      <c r="D118" s="52"/>
      <c r="E118" s="52"/>
      <c r="F118" s="52"/>
      <c r="G118" s="52"/>
      <c r="H118" s="52"/>
      <c r="I118" s="52"/>
    </row>
    <row r="119" spans="1:9" x14ac:dyDescent="0.6">
      <c r="A119" s="52"/>
      <c r="B119" s="52"/>
      <c r="C119" s="52"/>
      <c r="D119" s="52"/>
      <c r="E119" s="52"/>
      <c r="F119" s="52"/>
      <c r="G119" s="52"/>
      <c r="H119" s="52"/>
      <c r="I119" s="52"/>
    </row>
    <row r="120" spans="1:9" x14ac:dyDescent="0.6">
      <c r="A120" s="52"/>
      <c r="B120" s="52"/>
      <c r="C120" s="52"/>
      <c r="D120" s="52"/>
      <c r="E120" s="52"/>
      <c r="F120" s="52"/>
      <c r="G120" s="52"/>
      <c r="H120" s="52"/>
      <c r="I120" s="52"/>
    </row>
    <row r="121" spans="1:9" x14ac:dyDescent="0.6">
      <c r="A121" s="52"/>
      <c r="B121" s="52"/>
      <c r="C121" s="52"/>
      <c r="D121" s="52"/>
      <c r="E121" s="52"/>
      <c r="F121" s="52"/>
      <c r="G121" s="52"/>
      <c r="H121" s="52"/>
      <c r="I121" s="52"/>
    </row>
    <row r="122" spans="1:9" x14ac:dyDescent="0.6">
      <c r="A122" s="52"/>
      <c r="B122" s="52"/>
      <c r="C122" s="52"/>
      <c r="D122" s="52"/>
      <c r="E122" s="52"/>
      <c r="F122" s="52"/>
      <c r="G122" s="52"/>
      <c r="H122" s="52"/>
      <c r="I122" s="52"/>
    </row>
    <row r="123" spans="1:9" x14ac:dyDescent="0.6">
      <c r="A123" s="52"/>
      <c r="B123" s="52"/>
      <c r="C123" s="52"/>
      <c r="D123" s="52"/>
      <c r="E123" s="52"/>
      <c r="F123" s="52"/>
      <c r="G123" s="52"/>
      <c r="H123" s="52"/>
      <c r="I123" s="52"/>
    </row>
    <row r="124" spans="1:9" x14ac:dyDescent="0.6">
      <c r="A124" s="52"/>
      <c r="B124" s="52"/>
      <c r="C124" s="52"/>
      <c r="D124" s="52"/>
      <c r="E124" s="52"/>
      <c r="F124" s="52"/>
      <c r="G124" s="52"/>
      <c r="H124" s="52"/>
      <c r="I124" s="52"/>
    </row>
    <row r="125" spans="1:9" x14ac:dyDescent="0.6">
      <c r="A125" s="52"/>
      <c r="B125" s="52"/>
      <c r="C125" s="52"/>
      <c r="D125" s="52"/>
      <c r="E125" s="52"/>
      <c r="F125" s="52"/>
      <c r="G125" s="52"/>
      <c r="H125" s="52"/>
      <c r="I125" s="52"/>
    </row>
    <row r="126" spans="1:9" x14ac:dyDescent="0.6">
      <c r="A126" s="52"/>
      <c r="B126" s="52"/>
      <c r="C126" s="52"/>
      <c r="D126" s="52"/>
      <c r="E126" s="52"/>
      <c r="F126" s="52"/>
      <c r="G126" s="52"/>
      <c r="H126" s="52"/>
      <c r="I126" s="52"/>
    </row>
    <row r="127" spans="1:9" x14ac:dyDescent="0.6">
      <c r="A127" s="52"/>
      <c r="B127" s="52"/>
      <c r="C127" s="52"/>
      <c r="D127" s="52"/>
      <c r="E127" s="52"/>
      <c r="F127" s="52"/>
      <c r="G127" s="52"/>
      <c r="H127" s="52"/>
      <c r="I127" s="52"/>
    </row>
    <row r="128" spans="1:9" x14ac:dyDescent="0.6">
      <c r="A128" s="52"/>
      <c r="B128" s="52"/>
      <c r="C128" s="52"/>
      <c r="D128" s="52"/>
      <c r="E128" s="52"/>
      <c r="F128" s="52"/>
      <c r="G128" s="52"/>
      <c r="H128" s="52"/>
      <c r="I128" s="52"/>
    </row>
    <row r="129" spans="1:9" x14ac:dyDescent="0.6">
      <c r="A129" s="52"/>
      <c r="B129" s="52"/>
      <c r="C129" s="52"/>
      <c r="D129" s="52"/>
      <c r="E129" s="52"/>
      <c r="F129" s="52"/>
      <c r="G129" s="52"/>
      <c r="H129" s="52"/>
      <c r="I129" s="52"/>
    </row>
    <row r="130" spans="1:9" x14ac:dyDescent="0.6">
      <c r="A130" s="52"/>
      <c r="B130" s="52"/>
      <c r="C130" s="52"/>
      <c r="D130" s="52"/>
      <c r="E130" s="52"/>
      <c r="F130" s="52"/>
      <c r="G130" s="52"/>
      <c r="H130" s="52"/>
      <c r="I130" s="52"/>
    </row>
    <row r="131" spans="1:9" x14ac:dyDescent="0.6">
      <c r="A131" s="52"/>
      <c r="B131" s="52"/>
      <c r="C131" s="52"/>
      <c r="D131" s="52"/>
      <c r="E131" s="52"/>
      <c r="F131" s="52"/>
      <c r="G131" s="52"/>
      <c r="H131" s="52"/>
      <c r="I131" s="52"/>
    </row>
    <row r="132" spans="1:9" x14ac:dyDescent="0.6">
      <c r="A132" s="52"/>
      <c r="B132" s="52"/>
      <c r="C132" s="52"/>
      <c r="D132" s="52"/>
      <c r="E132" s="52"/>
      <c r="F132" s="52"/>
      <c r="G132" s="52"/>
      <c r="H132" s="52"/>
      <c r="I132" s="52"/>
    </row>
    <row r="133" spans="1:9" x14ac:dyDescent="0.6">
      <c r="A133" s="52"/>
      <c r="B133" s="52"/>
      <c r="C133" s="52"/>
      <c r="D133" s="52"/>
      <c r="E133" s="52"/>
      <c r="F133" s="52"/>
      <c r="G133" s="52"/>
      <c r="H133" s="52"/>
      <c r="I133" s="52"/>
    </row>
    <row r="134" spans="1:9" x14ac:dyDescent="0.6">
      <c r="A134" s="52"/>
      <c r="B134" s="52"/>
      <c r="C134" s="52"/>
      <c r="D134" s="52"/>
      <c r="E134" s="52"/>
      <c r="F134" s="52"/>
      <c r="G134" s="52"/>
      <c r="H134" s="52"/>
      <c r="I134" s="52"/>
    </row>
    <row r="135" spans="1:9" x14ac:dyDescent="0.6">
      <c r="A135" s="52"/>
      <c r="B135" s="52"/>
      <c r="C135" s="52"/>
      <c r="D135" s="52"/>
      <c r="E135" s="52"/>
      <c r="F135" s="52"/>
      <c r="G135" s="52"/>
      <c r="H135" s="52"/>
      <c r="I135" s="52"/>
    </row>
    <row r="136" spans="1:9" x14ac:dyDescent="0.6">
      <c r="A136" s="52"/>
      <c r="B136" s="52"/>
      <c r="C136" s="52"/>
      <c r="D136" s="52"/>
      <c r="E136" s="52"/>
      <c r="F136" s="52"/>
      <c r="G136" s="52"/>
      <c r="H136" s="52"/>
      <c r="I136" s="52"/>
    </row>
    <row r="137" spans="1:9" x14ac:dyDescent="0.6">
      <c r="A137" s="52"/>
      <c r="B137" s="52"/>
      <c r="C137" s="52"/>
      <c r="D137" s="52"/>
      <c r="E137" s="52"/>
      <c r="F137" s="52"/>
      <c r="G137" s="52"/>
      <c r="H137" s="52"/>
      <c r="I137" s="52"/>
    </row>
    <row r="138" spans="1:9" x14ac:dyDescent="0.6">
      <c r="A138" s="52"/>
      <c r="B138" s="52"/>
      <c r="C138" s="52"/>
      <c r="D138" s="52"/>
      <c r="E138" s="52"/>
      <c r="F138" s="52"/>
      <c r="G138" s="52"/>
      <c r="H138" s="52"/>
      <c r="I138" s="52"/>
    </row>
    <row r="139" spans="1:9" x14ac:dyDescent="0.6">
      <c r="A139" s="52"/>
      <c r="B139" s="52"/>
      <c r="C139" s="52"/>
      <c r="D139" s="52"/>
      <c r="E139" s="52"/>
      <c r="F139" s="52"/>
      <c r="G139" s="52"/>
      <c r="H139" s="52"/>
      <c r="I139" s="52"/>
    </row>
    <row r="140" spans="1:9" x14ac:dyDescent="0.6">
      <c r="A140" s="52"/>
      <c r="B140" s="52"/>
      <c r="C140" s="52"/>
      <c r="D140" s="52"/>
      <c r="E140" s="52"/>
      <c r="F140" s="52"/>
      <c r="G140" s="52"/>
      <c r="H140" s="52"/>
      <c r="I140" s="52"/>
    </row>
    <row r="141" spans="1:9" x14ac:dyDescent="0.6">
      <c r="A141" s="52"/>
      <c r="B141" s="52"/>
      <c r="C141" s="52"/>
      <c r="D141" s="52"/>
      <c r="E141" s="52"/>
      <c r="F141" s="52"/>
      <c r="G141" s="52"/>
      <c r="H141" s="52"/>
      <c r="I141" s="52"/>
    </row>
    <row r="142" spans="1:9" x14ac:dyDescent="0.6">
      <c r="A142" s="52"/>
      <c r="B142" s="52"/>
      <c r="C142" s="52"/>
      <c r="D142" s="52"/>
      <c r="E142" s="52"/>
      <c r="F142" s="52"/>
      <c r="G142" s="52"/>
      <c r="H142" s="52"/>
      <c r="I142" s="52"/>
    </row>
    <row r="143" spans="1:9" x14ac:dyDescent="0.6">
      <c r="A143" s="52"/>
      <c r="B143" s="52"/>
      <c r="C143" s="52"/>
      <c r="D143" s="52"/>
      <c r="E143" s="52"/>
      <c r="F143" s="52"/>
      <c r="G143" s="52"/>
      <c r="H143" s="52"/>
      <c r="I143" s="52"/>
    </row>
    <row r="144" spans="1:9" x14ac:dyDescent="0.6">
      <c r="A144" s="52"/>
      <c r="B144" s="52"/>
      <c r="C144" s="52"/>
      <c r="D144" s="52"/>
      <c r="E144" s="52"/>
      <c r="F144" s="52"/>
      <c r="G144" s="52"/>
      <c r="H144" s="52"/>
      <c r="I144" s="52"/>
    </row>
    <row r="145" spans="1:9" x14ac:dyDescent="0.6">
      <c r="A145" s="52"/>
      <c r="B145" s="52"/>
      <c r="C145" s="52"/>
      <c r="D145" s="52"/>
      <c r="E145" s="52"/>
      <c r="F145" s="52"/>
      <c r="G145" s="52"/>
      <c r="H145" s="52"/>
      <c r="I145" s="52"/>
    </row>
    <row r="146" spans="1:9" x14ac:dyDescent="0.6">
      <c r="A146" s="52"/>
      <c r="B146" s="52"/>
      <c r="C146" s="52"/>
      <c r="D146" s="52"/>
      <c r="E146" s="52"/>
      <c r="F146" s="52"/>
      <c r="G146" s="52"/>
      <c r="H146" s="52"/>
      <c r="I146" s="52"/>
    </row>
    <row r="147" spans="1:9" x14ac:dyDescent="0.6">
      <c r="A147" s="52"/>
      <c r="B147" s="52"/>
      <c r="C147" s="52"/>
      <c r="D147" s="52"/>
      <c r="E147" s="52"/>
      <c r="F147" s="52"/>
      <c r="G147" s="52"/>
      <c r="H147" s="52"/>
      <c r="I147" s="52"/>
    </row>
    <row r="148" spans="1:9" x14ac:dyDescent="0.6">
      <c r="A148" s="52"/>
      <c r="B148" s="52"/>
      <c r="C148" s="52"/>
      <c r="D148" s="52"/>
      <c r="E148" s="52"/>
      <c r="F148" s="52"/>
      <c r="G148" s="52"/>
      <c r="H148" s="52"/>
      <c r="I148" s="52"/>
    </row>
  </sheetData>
  <sheetProtection sheet="1" objects="1" scenarios="1"/>
  <mergeCells count="6">
    <mergeCell ref="A14:M14"/>
    <mergeCell ref="A15:E15"/>
    <mergeCell ref="I15:L15"/>
    <mergeCell ref="A4:M4"/>
    <mergeCell ref="A7:M7"/>
    <mergeCell ref="A10:M10"/>
  </mergeCells>
  <phoneticPr fontId="0" type="noConversion"/>
  <printOptions gridLines="1"/>
  <pageMargins left="0.78740157480314965" right="0.78740157480314965" top="0.78740157480314965" bottom="1.62" header="0.51181102362204722" footer="0.51181102362204722"/>
  <pageSetup paperSize="9" scale="91" orientation="landscape" r:id="rId1"/>
  <headerFooter alignWithMargins="0">
    <oddHeader>&amp;C- 1 -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2:O65"/>
  <sheetViews>
    <sheetView showZeros="0" zoomScaleNormal="100" workbookViewId="0">
      <selection activeCell="P52" sqref="P52"/>
    </sheetView>
  </sheetViews>
  <sheetFormatPr baseColWidth="10" defaultColWidth="9" defaultRowHeight="15.5" x14ac:dyDescent="0.35"/>
  <cols>
    <col min="1" max="1" width="16.83203125" style="6" customWidth="1"/>
    <col min="2" max="2" width="13.33203125" style="5" bestFit="1" customWidth="1"/>
    <col min="3" max="3" width="12.33203125" style="5" bestFit="1" customWidth="1"/>
    <col min="4" max="5" width="11.75" style="5" customWidth="1"/>
    <col min="6" max="8" width="9.25" style="5" customWidth="1"/>
    <col min="9" max="9" width="13.33203125" style="5" customWidth="1"/>
    <col min="10" max="10" width="12.33203125" style="5" bestFit="1" customWidth="1"/>
    <col min="11" max="11" width="9.25" style="5" customWidth="1"/>
    <col min="12" max="13" width="9.33203125" style="5" customWidth="1"/>
    <col min="14" max="14" width="9" style="5"/>
    <col min="15" max="15" width="9.83203125" style="5" bestFit="1" customWidth="1"/>
    <col min="16" max="16384" width="9" style="5"/>
  </cols>
  <sheetData>
    <row r="2" spans="1:13" ht="20" x14ac:dyDescent="0.4">
      <c r="A2" s="75" t="str">
        <f>"MÅLESTATISTIKK ALLE BYGGFAG - 1. HALVÅR "&amp;FORS!$A$14</f>
        <v>MÅLESTATISTIKK ALLE BYGGFAG - 1. HALVÅR 2023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" thickBo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35">
      <c r="A4" s="19"/>
      <c r="B4" s="20" t="s">
        <v>4</v>
      </c>
      <c r="C4" s="21"/>
      <c r="D4" s="20" t="s">
        <v>5</v>
      </c>
      <c r="E4" s="21"/>
      <c r="F4" s="20" t="str">
        <f>"Fortjeneste 1. halvår  "&amp;FORS!$A$14-0</f>
        <v>Fortjeneste 1. halvår  2023</v>
      </c>
      <c r="G4" s="22"/>
      <c r="H4" s="21"/>
      <c r="I4" s="20" t="str">
        <f>" 1. halvår  "&amp;FORS!$A$14-1</f>
        <v xml:space="preserve"> 1. halvår  2022</v>
      </c>
      <c r="J4" s="22"/>
      <c r="K4" s="21"/>
      <c r="L4" s="20" t="s">
        <v>6</v>
      </c>
      <c r="M4" s="23"/>
    </row>
    <row r="5" spans="1:13" x14ac:dyDescent="0.35">
      <c r="A5" s="24"/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  <c r="H5" s="9" t="s">
        <v>8</v>
      </c>
      <c r="I5" s="8" t="s">
        <v>7</v>
      </c>
      <c r="J5" s="8" t="s">
        <v>7</v>
      </c>
      <c r="K5" s="9" t="s">
        <v>9</v>
      </c>
      <c r="L5" s="8" t="s">
        <v>7</v>
      </c>
      <c r="M5" s="25" t="s">
        <v>9</v>
      </c>
    </row>
    <row r="6" spans="1:13" x14ac:dyDescent="0.35">
      <c r="A6" s="26"/>
      <c r="B6" s="10" t="s">
        <v>10</v>
      </c>
      <c r="C6" s="10" t="s">
        <v>11</v>
      </c>
      <c r="D6" s="10" t="s">
        <v>10</v>
      </c>
      <c r="E6" s="10" t="s">
        <v>11</v>
      </c>
      <c r="F6" s="10" t="s">
        <v>10</v>
      </c>
      <c r="G6" s="10" t="s">
        <v>11</v>
      </c>
      <c r="H6" s="11" t="s">
        <v>12</v>
      </c>
      <c r="I6" s="10" t="s">
        <v>10</v>
      </c>
      <c r="J6" s="10" t="s">
        <v>11</v>
      </c>
      <c r="K6" s="11" t="s">
        <v>13</v>
      </c>
      <c r="L6" s="10" t="s">
        <v>10</v>
      </c>
      <c r="M6" s="27" t="s">
        <v>13</v>
      </c>
    </row>
    <row r="7" spans="1:13" x14ac:dyDescent="0.35">
      <c r="A7" s="28" t="s">
        <v>14</v>
      </c>
      <c r="B7" s="4">
        <f>SUMIFS(BETONG!B$7:B$18,BETONG!$A$7:$A$18,ÅRSTOT!$A7)+SUMIFS(TØMRERE!B$7:B$18,TØMRERE!$A$7:$A$18,ÅRSTOT!$A7)+SUMIFS(RØRLEGGERE!B$7:B$18,RØRLEGGERE!$A$7:$A$18,ÅRSTOT!$A7)+SUMIFS(MURERE!B$7:B$18,MURERE!$A$7:$A$18,ÅRSTOT!$A7)+SUMIFS('BLIKK OG VENTILASJON'!B$7:B$18,'BLIKK OG VENTILASJON'!$A$7:$A$18,ÅRSTOT!$A7)+SUMIFS(ISOLATØR!B$7:B$18,ISOLATØR!$A$7:$A$18,ÅRSTOT!$A7)+SUMIFS(MALERE!B$7:B$18,MALERE!$A$7:$A$18,ÅRSTOT!$A7)+SUMIFS(TAKTEKKERE!B$7:B$18,TAKTEKKERE!$A$7:$A$18,ÅRSTOT!$A7)</f>
        <v>749877</v>
      </c>
      <c r="C7" s="4">
        <f>SUMIFS(BETONG!C$7:C$18,BETONG!$A$7:$A$18,ÅRSTOT!$A7)+SUMIFS(TØMRERE!C$7:C$18,TØMRERE!$A$7:$A$18,ÅRSTOT!$A7)+SUMIFS(RØRLEGGERE!C$7:C$18,RØRLEGGERE!$A$7:$A$18,ÅRSTOT!$A7)+SUMIFS(MURERE!C$7:C$18,MURERE!$A$7:$A$18,ÅRSTOT!$A7)+SUMIFS('BLIKK OG VENTILASJON'!C$7:C$18,'BLIKK OG VENTILASJON'!$A$7:$A$18,ÅRSTOT!$A7)+SUMIFS(ISOLATØR!C$7:C$18,ISOLATØR!$A$7:$A$18,ÅRSTOT!$A7)+SUMIFS(MALERE!C$7:C$18,MALERE!$A$7:$A$18,ÅRSTOT!$A7)+SUMIFS(TAKTEKKERE!C$7:C$18,TAKTEKKERE!$A$7:$A$18,ÅRSTOT!$A7)</f>
        <v>0</v>
      </c>
      <c r="D7" s="4">
        <f>SUMIFS(BETONG!D$7:D$18,BETONG!$A$7:$A$18,ÅRSTOT!$A7)+SUMIFS(TØMRERE!D$7:D$18,TØMRERE!$A$7:$A$18,ÅRSTOT!$A7)+SUMIFS(RØRLEGGERE!D$7:D$18,RØRLEGGERE!$A$7:$A$18,ÅRSTOT!$A7)+SUMIFS(MURERE!D$7:D$18,MURERE!$A$7:$A$18,ÅRSTOT!$A7)+SUMIFS('BLIKK OG VENTILASJON'!D$7:D$18,'BLIKK OG VENTILASJON'!$A$7:$A$18,ÅRSTOT!$A7)+SUMIFS(ISOLATØR!D$7:D$18,ISOLATØR!$A$7:$A$18,ÅRSTOT!$A7)+SUMIFS(MALERE!D$7:D$18,MALERE!$A$7:$A$18,ÅRSTOT!$A7)+SUMIFS(TAKTEKKERE!D$7:D$18,TAKTEKKERE!$A$7:$A$18,ÅRSTOT!$A7)</f>
        <v>1915.5</v>
      </c>
      <c r="E7" s="4">
        <f>SUMIFS(BETONG!E$7:E$18,BETONG!$A$7:$A$18,ÅRSTOT!$A7)+SUMIFS(TØMRERE!E$7:E$18,TØMRERE!$A$7:$A$18,ÅRSTOT!$A7)+SUMIFS(RØRLEGGERE!E$7:E$18,RØRLEGGERE!$A$7:$A$18,ÅRSTOT!$A7)+SUMIFS(MURERE!E$7:E$18,MURERE!$A$7:$A$18,ÅRSTOT!$A7)+SUMIFS('BLIKK OG VENTILASJON'!E$7:E$18,'BLIKK OG VENTILASJON'!$A$7:$A$18,ÅRSTOT!$A7)+SUMIFS(ISOLATØR!E$7:E$18,ISOLATØR!$A$7:$A$18,ÅRSTOT!$A7)+SUMIFS(MALERE!E$7:E$18,MALERE!$A$7:$A$18,ÅRSTOT!$A7)+SUMIFS(TAKTEKKERE!E$7:E$18,TAKTEKKERE!$A$7:$A$18,ÅRSTOT!$A7)</f>
        <v>0</v>
      </c>
      <c r="F7" s="12">
        <f>IF(D7=0,0,B7/D7)</f>
        <v>391.47846515270163</v>
      </c>
      <c r="G7" s="12">
        <f>IF(E7=0,0,C7/E7)</f>
        <v>0</v>
      </c>
      <c r="H7" s="12">
        <f>IF(D7+E7=0,0,(B7+C7)/(D7+E7))</f>
        <v>391.47846515270163</v>
      </c>
      <c r="I7" s="4">
        <f>SUMIFS(BETONG!I$7:I$18,BETONG!$A$7:$A$18,ÅRSTOT!$A7)+SUMIFS(TØMRERE!I$7:I$18,TØMRERE!$A$7:$A$18,ÅRSTOT!$A7)+SUMIFS(RØRLEGGERE!I$7:I$18,RØRLEGGERE!$A$7:$A$18,ÅRSTOT!$A7)+SUMIFS(MURERE!I$7:I$18,MURERE!$A$7:$A$18,ÅRSTOT!$A7)+SUMIFS('BLIKK OG VENTILASJON'!I$7:I$18,'BLIKK OG VENTILASJON'!$A$7:$A$18,ÅRSTOT!$A7)+SUMIFS(ISOLATØR!I$7:I$18,ISOLATØR!$A$7:$A$18,ÅRSTOT!$A7)+SUMIFS(MALERE!I$7:I$18,MALERE!$A$7:$A$18,ÅRSTOT!$A7)+SUMIFS(TAKTEKKERE!I$7:I$18,TAKTEKKERE!$A$7:$A$18,ÅRSTOT!$A7)</f>
        <v>5919937</v>
      </c>
      <c r="J7" s="4">
        <f>SUMIFS(BETONG!J$7:J$18,BETONG!$A$7:$A$18,ÅRSTOT!$A7)+SUMIFS(TØMRERE!J$7:J$18,TØMRERE!$A$7:$A$18,ÅRSTOT!$A7)+SUMIFS(RØRLEGGERE!J$7:J$18,RØRLEGGERE!$A$7:$A$18,ÅRSTOT!$A7)+SUMIFS(MURERE!J$7:J$18,MURERE!$A$7:$A$18,ÅRSTOT!$A7)+SUMIFS('BLIKK OG VENTILASJON'!J$7:J$18,'BLIKK OG VENTILASJON'!$A$7:$A$18,ÅRSTOT!$A7)+SUMIFS(ISOLATØR!J$7:J$18,ISOLATØR!$A$7:$A$18,ÅRSTOT!$A7)+SUMIFS(MALERE!J$7:J$18,MALERE!$A$7:$A$18,ÅRSTOT!$A7)+SUMIFS(TAKTEKKERE!J$7:J$18,TAKTEKKERE!$A$7:$A$18,ÅRSTOT!$A7)</f>
        <v>0</v>
      </c>
      <c r="K7" s="13">
        <v>319.19</v>
      </c>
      <c r="L7" s="14">
        <f>IF(I7=0,0,(B7-I7)/I7)</f>
        <v>-0.87333023983194413</v>
      </c>
      <c r="M7" s="34">
        <f>IF(K7=0,0,(H7-K7)/K7)</f>
        <v>0.22647471773145034</v>
      </c>
    </row>
    <row r="8" spans="1:13" x14ac:dyDescent="0.35">
      <c r="A8" s="28" t="s">
        <v>15</v>
      </c>
      <c r="B8" s="4">
        <f>SUMIFS(BETONG!B$7:B$18,BETONG!$A$7:$A$18,ÅRSTOT!$A8)+SUMIFS(TØMRERE!B$7:B$18,TØMRERE!$A$7:$A$18,ÅRSTOT!$A8)+SUMIFS(RØRLEGGERE!B$7:B$18,RØRLEGGERE!$A$7:$A$18,ÅRSTOT!$A8)+SUMIFS(MURERE!B$7:B$18,MURERE!$A$7:$A$18,ÅRSTOT!$A8)+SUMIFS('BLIKK OG VENTILASJON'!B$7:B$18,'BLIKK OG VENTILASJON'!$A$7:$A$18,ÅRSTOT!$A8)+SUMIFS(ISOLATØR!B$7:B$18,ISOLATØR!$A$7:$A$18,ÅRSTOT!$A8)+SUMIFS(MALERE!B$7:B$18,MALERE!$A$7:$A$18,ÅRSTOT!$A8)+SUMIFS(TAKTEKKERE!B$7:B$18,TAKTEKKERE!$A$7:$A$18,ÅRSTOT!$A8)</f>
        <v>8650849</v>
      </c>
      <c r="C8" s="4">
        <f>SUMIFS(BETONG!C$7:C$18,BETONG!$A$7:$A$18,ÅRSTOT!$A8)+SUMIFS(TØMRERE!C$7:C$18,TØMRERE!$A$7:$A$18,ÅRSTOT!$A8)+SUMIFS(RØRLEGGERE!C$7:C$18,RØRLEGGERE!$A$7:$A$18,ÅRSTOT!$A8)+SUMIFS(MURERE!C$7:C$18,MURERE!$A$7:$A$18,ÅRSTOT!$A8)+SUMIFS('BLIKK OG VENTILASJON'!C$7:C$18,'BLIKK OG VENTILASJON'!$A$7:$A$18,ÅRSTOT!$A8)+SUMIFS(ISOLATØR!C$7:C$18,ISOLATØR!$A$7:$A$18,ÅRSTOT!$A8)+SUMIFS(MALERE!C$7:C$18,MALERE!$A$7:$A$18,ÅRSTOT!$A8)+SUMIFS(TAKTEKKERE!C$7:C$18,TAKTEKKERE!$A$7:$A$18,ÅRSTOT!$A8)</f>
        <v>0</v>
      </c>
      <c r="D8" s="4">
        <f>SUMIFS(BETONG!D$7:D$18,BETONG!$A$7:$A$18,ÅRSTOT!$A8)+SUMIFS(TØMRERE!D$7:D$18,TØMRERE!$A$7:$A$18,ÅRSTOT!$A8)+SUMIFS(RØRLEGGERE!D$7:D$18,RØRLEGGERE!$A$7:$A$18,ÅRSTOT!$A8)+SUMIFS(MURERE!D$7:D$18,MURERE!$A$7:$A$18,ÅRSTOT!$A8)+SUMIFS('BLIKK OG VENTILASJON'!D$7:D$18,'BLIKK OG VENTILASJON'!$A$7:$A$18,ÅRSTOT!$A8)+SUMIFS(ISOLATØR!D$7:D$18,ISOLATØR!$A$7:$A$18,ÅRSTOT!$A8)+SUMIFS(MALERE!D$7:D$18,MALERE!$A$7:$A$18,ÅRSTOT!$A8)+SUMIFS(TAKTEKKERE!D$7:D$18,TAKTEKKERE!$A$7:$A$18,ÅRSTOT!$A8)</f>
        <v>26961.18</v>
      </c>
      <c r="E8" s="4">
        <f>SUMIFS(BETONG!E$7:E$18,BETONG!$A$7:$A$18,ÅRSTOT!$A8)+SUMIFS(TØMRERE!E$7:E$18,TØMRERE!$A$7:$A$18,ÅRSTOT!$A8)+SUMIFS(RØRLEGGERE!E$7:E$18,RØRLEGGERE!$A$7:$A$18,ÅRSTOT!$A8)+SUMIFS(MURERE!E$7:E$18,MURERE!$A$7:$A$18,ÅRSTOT!$A8)+SUMIFS('BLIKK OG VENTILASJON'!E$7:E$18,'BLIKK OG VENTILASJON'!$A$7:$A$18,ÅRSTOT!$A8)+SUMIFS(ISOLATØR!E$7:E$18,ISOLATØR!$A$7:$A$18,ÅRSTOT!$A8)+SUMIFS(MALERE!E$7:E$18,MALERE!$A$7:$A$18,ÅRSTOT!$A8)+SUMIFS(TAKTEKKERE!E$7:E$18,TAKTEKKERE!$A$7:$A$18,ÅRSTOT!$A8)</f>
        <v>0</v>
      </c>
      <c r="F8" s="12">
        <f>IF(D8=0,0,B8/D8)</f>
        <v>320.86314471399248</v>
      </c>
      <c r="G8" s="12">
        <f>IF(E8=0,0,C8/E8)</f>
        <v>0</v>
      </c>
      <c r="H8" s="12">
        <f>IF(D8+E8=0,0,(B8+C8)/(D8+E8))</f>
        <v>320.86314471399248</v>
      </c>
      <c r="I8" s="4">
        <f>SUMIFS(BETONG!I$7:I$18,BETONG!$A$7:$A$18,ÅRSTOT!$A8)+SUMIFS(TØMRERE!I$7:I$18,TØMRERE!$A$7:$A$18,ÅRSTOT!$A8)+SUMIFS(RØRLEGGERE!I$7:I$18,RØRLEGGERE!$A$7:$A$18,ÅRSTOT!$A8)+SUMIFS(MURERE!I$7:I$18,MURERE!$A$7:$A$18,ÅRSTOT!$A8)+SUMIFS('BLIKK OG VENTILASJON'!I$7:I$18,'BLIKK OG VENTILASJON'!$A$7:$A$18,ÅRSTOT!$A8)+SUMIFS(ISOLATØR!I$7:I$18,ISOLATØR!$A$7:$A$18,ÅRSTOT!$A8)+SUMIFS(MALERE!I$7:I$18,MALERE!$A$7:$A$18,ÅRSTOT!$A8)+SUMIFS(TAKTEKKERE!I$7:I$18,TAKTEKKERE!$A$7:$A$18,ÅRSTOT!$A8)</f>
        <v>15942625.08</v>
      </c>
      <c r="J8" s="4">
        <f>SUMIFS(BETONG!J$7:J$18,BETONG!$A$7:$A$18,ÅRSTOT!$A8)+SUMIFS(TØMRERE!J$7:J$18,TØMRERE!$A$7:$A$18,ÅRSTOT!$A8)+SUMIFS(RØRLEGGERE!J$7:J$18,RØRLEGGERE!$A$7:$A$18,ÅRSTOT!$A8)+SUMIFS(MURERE!J$7:J$18,MURERE!$A$7:$A$18,ÅRSTOT!$A8)+SUMIFS('BLIKK OG VENTILASJON'!J$7:J$18,'BLIKK OG VENTILASJON'!$A$7:$A$18,ÅRSTOT!$A8)+SUMIFS(ISOLATØR!J$7:J$18,ISOLATØR!$A$7:$A$18,ÅRSTOT!$A8)+SUMIFS(MALERE!J$7:J$18,MALERE!$A$7:$A$18,ÅRSTOT!$A8)+SUMIFS(TAKTEKKERE!J$7:J$18,TAKTEKKERE!$A$7:$A$18,ÅRSTOT!$A8)</f>
        <v>0</v>
      </c>
      <c r="K8" s="13">
        <v>327.36</v>
      </c>
      <c r="L8" s="14">
        <f>IF(I8=0,0,(B8-I8)/I8)</f>
        <v>-0.45737612491104257</v>
      </c>
      <c r="M8" s="34">
        <f>IF(K8=0,0,(H8-K8)/K8)</f>
        <v>-1.9846209940150079E-2</v>
      </c>
    </row>
    <row r="9" spans="1:13" x14ac:dyDescent="0.35">
      <c r="A9" s="28" t="s">
        <v>30</v>
      </c>
      <c r="B9" s="4">
        <f>SUMIFS(BETONG!B$7:B$18,BETONG!$A$7:$A$18,ÅRSTOT!$A9)+SUMIFS(TØMRERE!B$7:B$18,TØMRERE!$A$7:$A$18,ÅRSTOT!$A9)+SUMIFS(RØRLEGGERE!B$7:B$18,RØRLEGGERE!$A$7:$A$18,ÅRSTOT!$A9)+SUMIFS(MURERE!B$7:B$18,MURERE!$A$7:$A$18,ÅRSTOT!$A9)+SUMIFS('BLIKK OG VENTILASJON'!B$7:B$18,'BLIKK OG VENTILASJON'!$A$7:$A$18,ÅRSTOT!$A9)+SUMIFS(ISOLATØR!B$7:B$18,ISOLATØR!$A$7:$A$18,ÅRSTOT!$A9)+SUMIFS(MALERE!B$7:B$18,MALERE!$A$7:$A$18,ÅRSTOT!$A9)+SUMIFS(TAKTEKKERE!B$7:B$18,TAKTEKKERE!$A$7:$A$18,ÅRSTOT!$A9)</f>
        <v>0</v>
      </c>
      <c r="C9" s="4">
        <f>SUMIFS(BETONG!C$7:C$18,BETONG!$A$7:$A$18,ÅRSTOT!$A9)+SUMIFS(TØMRERE!C$7:C$18,TØMRERE!$A$7:$A$18,ÅRSTOT!$A9)+SUMIFS(RØRLEGGERE!C$7:C$18,RØRLEGGERE!$A$7:$A$18,ÅRSTOT!$A9)+SUMIFS(MURERE!C$7:C$18,MURERE!$A$7:$A$18,ÅRSTOT!$A9)+SUMIFS('BLIKK OG VENTILASJON'!C$7:C$18,'BLIKK OG VENTILASJON'!$A$7:$A$18,ÅRSTOT!$A9)+SUMIFS(ISOLATØR!C$7:C$18,ISOLATØR!$A$7:$A$18,ÅRSTOT!$A9)+SUMIFS(MALERE!C$7:C$18,MALERE!$A$7:$A$18,ÅRSTOT!$A9)+SUMIFS(TAKTEKKERE!C$7:C$18,TAKTEKKERE!$A$7:$A$18,ÅRSTOT!$A9)</f>
        <v>0</v>
      </c>
      <c r="D9" s="4">
        <f>SUMIFS(BETONG!D$7:D$18,BETONG!$A$7:$A$18,ÅRSTOT!$A9)+SUMIFS(TØMRERE!D$7:D$18,TØMRERE!$A$7:$A$18,ÅRSTOT!$A9)+SUMIFS(RØRLEGGERE!D$7:D$18,RØRLEGGERE!$A$7:$A$18,ÅRSTOT!$A9)+SUMIFS(MURERE!D$7:D$18,MURERE!$A$7:$A$18,ÅRSTOT!$A9)+SUMIFS('BLIKK OG VENTILASJON'!D$7:D$18,'BLIKK OG VENTILASJON'!$A$7:$A$18,ÅRSTOT!$A9)+SUMIFS(ISOLATØR!D$7:D$18,ISOLATØR!$A$7:$A$18,ÅRSTOT!$A9)+SUMIFS(MALERE!D$7:D$18,MALERE!$A$7:$A$18,ÅRSTOT!$A9)+SUMIFS(TAKTEKKERE!D$7:D$18,TAKTEKKERE!$A$7:$A$18,ÅRSTOT!$A9)</f>
        <v>0</v>
      </c>
      <c r="E9" s="4">
        <f>SUMIFS(BETONG!E$7:E$18,BETONG!$A$7:$A$18,ÅRSTOT!$A9)+SUMIFS(TØMRERE!E$7:E$18,TØMRERE!$A$7:$A$18,ÅRSTOT!$A9)+SUMIFS(RØRLEGGERE!E$7:E$18,RØRLEGGERE!$A$7:$A$18,ÅRSTOT!$A9)+SUMIFS(MURERE!E$7:E$18,MURERE!$A$7:$A$18,ÅRSTOT!$A9)+SUMIFS('BLIKK OG VENTILASJON'!E$7:E$18,'BLIKK OG VENTILASJON'!$A$7:$A$18,ÅRSTOT!$A9)+SUMIFS(ISOLATØR!E$7:E$18,ISOLATØR!$A$7:$A$18,ÅRSTOT!$A9)+SUMIFS(MALERE!E$7:E$18,MALERE!$A$7:$A$18,ÅRSTOT!$A9)+SUMIFS(TAKTEKKERE!E$7:E$18,TAKTEKKERE!$A$7:$A$18,ÅRSTOT!$A9)</f>
        <v>0</v>
      </c>
      <c r="F9" s="12">
        <f t="shared" ref="F9" si="0">IF(D9=0,0,B9/D9)</f>
        <v>0</v>
      </c>
      <c r="G9" s="12">
        <f t="shared" ref="G9" si="1">IF(E9=0,0,C9/E9)</f>
        <v>0</v>
      </c>
      <c r="H9" s="12">
        <f t="shared" ref="H9" si="2">IF(D9+E9=0,0,(B9+C9)/(D9+E9))</f>
        <v>0</v>
      </c>
      <c r="I9" s="4">
        <f>SUMIFS(BETONG!I$7:I$18,BETONG!$A$7:$A$18,ÅRSTOT!$A9)+SUMIFS(TØMRERE!I$7:I$18,TØMRERE!$A$7:$A$18,ÅRSTOT!$A9)+SUMIFS(RØRLEGGERE!I$7:I$18,RØRLEGGERE!$A$7:$A$18,ÅRSTOT!$A9)+SUMIFS(MURERE!I$7:I$18,MURERE!$A$7:$A$18,ÅRSTOT!$A9)+SUMIFS('BLIKK OG VENTILASJON'!I$7:I$18,'BLIKK OG VENTILASJON'!$A$7:$A$18,ÅRSTOT!$A9)+SUMIFS(ISOLATØR!I$7:I$18,ISOLATØR!$A$7:$A$18,ÅRSTOT!$A9)+SUMIFS(MALERE!I$7:I$18,MALERE!$A$7:$A$18,ÅRSTOT!$A9)+SUMIFS(TAKTEKKERE!I$7:I$18,TAKTEKKERE!$A$7:$A$18,ÅRSTOT!$A9)</f>
        <v>0</v>
      </c>
      <c r="J9" s="4">
        <f>SUMIFS(BETONG!J$7:J$18,BETONG!$A$7:$A$18,ÅRSTOT!$A9)+SUMIFS(TØMRERE!J$7:J$18,TØMRERE!$A$7:$A$18,ÅRSTOT!$A9)+SUMIFS(RØRLEGGERE!J$7:J$18,RØRLEGGERE!$A$7:$A$18,ÅRSTOT!$A9)+SUMIFS(MURERE!J$7:J$18,MURERE!$A$7:$A$18,ÅRSTOT!$A9)+SUMIFS('BLIKK OG VENTILASJON'!J$7:J$18,'BLIKK OG VENTILASJON'!$A$7:$A$18,ÅRSTOT!$A9)+SUMIFS(ISOLATØR!J$7:J$18,ISOLATØR!$A$7:$A$18,ÅRSTOT!$A9)+SUMIFS(MALERE!J$7:J$18,MALERE!$A$7:$A$18,ÅRSTOT!$A9)+SUMIFS(TAKTEKKERE!J$7:J$18,TAKTEKKERE!$A$7:$A$18,ÅRSTOT!$A9)</f>
        <v>0</v>
      </c>
      <c r="K9" s="13">
        <v>0</v>
      </c>
      <c r="L9" s="14">
        <f t="shared" ref="L9:L19" si="3">IF(I9=0,0,(B9-I9)/I9)</f>
        <v>0</v>
      </c>
      <c r="M9" s="34">
        <f t="shared" ref="M9:M19" si="4">IF(K9=0,0,(H9-K9)/K9)</f>
        <v>0</v>
      </c>
    </row>
    <row r="10" spans="1:13" x14ac:dyDescent="0.35">
      <c r="A10" s="28"/>
      <c r="B10" s="4">
        <f>SUMIFS(BETONG!B$7:B$18,BETONG!$A$7:$A$18,ÅRSTOT!$A10)+SUMIFS(TØMRERE!B$7:B$18,TØMRERE!$A$7:$A$18,ÅRSTOT!$A10)+SUMIFS(RØRLEGGERE!B$7:B$18,RØRLEGGERE!$A$7:$A$18,ÅRSTOT!$A10)+SUMIFS(MURERE!B$7:B$18,MURERE!$A$7:$A$18,ÅRSTOT!$A10)+SUMIFS('BLIKK OG VENTILASJON'!B$7:B$18,'BLIKK OG VENTILASJON'!$A$7:$A$18,ÅRSTOT!$A10)+SUMIFS(ISOLATØR!B$7:B$18,ISOLATØR!$A$7:$A$18,ÅRSTOT!$A10)+SUMIFS(MALERE!B$7:B$18,MALERE!$A$7:$A$18,ÅRSTOT!$A10)+SUMIFS(TAKTEKKERE!B$7:B$18,TAKTEKKERE!$A$7:$A$18,ÅRSTOT!$A10)</f>
        <v>0</v>
      </c>
      <c r="C10" s="4">
        <f>SUMIFS(BETONG!C$7:C$18,BETONG!$A$7:$A$18,ÅRSTOT!$A10)+SUMIFS(TØMRERE!C$7:C$18,TØMRERE!$A$7:$A$18,ÅRSTOT!$A10)+SUMIFS(RØRLEGGERE!C$7:C$18,RØRLEGGERE!$A$7:$A$18,ÅRSTOT!$A10)+SUMIFS(MURERE!C$7:C$18,MURERE!$A$7:$A$18,ÅRSTOT!$A10)+SUMIFS('BLIKK OG VENTILASJON'!C$7:C$18,'BLIKK OG VENTILASJON'!$A$7:$A$18,ÅRSTOT!$A10)+SUMIFS(ISOLATØR!C$7:C$18,ISOLATØR!$A$7:$A$18,ÅRSTOT!$A10)+SUMIFS(MALERE!C$7:C$18,MALERE!$A$7:$A$18,ÅRSTOT!$A10)+SUMIFS(TAKTEKKERE!C$7:C$18,TAKTEKKERE!$A$7:$A$18,ÅRSTOT!$A10)</f>
        <v>0</v>
      </c>
      <c r="D10" s="4">
        <f>SUMIFS(BETONG!D$7:D$18,BETONG!$A$7:$A$18,ÅRSTOT!$A10)+SUMIFS(TØMRERE!D$7:D$18,TØMRERE!$A$7:$A$18,ÅRSTOT!$A10)+SUMIFS(RØRLEGGERE!D$7:D$18,RØRLEGGERE!$A$7:$A$18,ÅRSTOT!$A10)+SUMIFS(MURERE!D$7:D$18,MURERE!$A$7:$A$18,ÅRSTOT!$A10)+SUMIFS('BLIKK OG VENTILASJON'!D$7:D$18,'BLIKK OG VENTILASJON'!$A$7:$A$18,ÅRSTOT!$A10)+SUMIFS(ISOLATØR!D$7:D$18,ISOLATØR!$A$7:$A$18,ÅRSTOT!$A10)+SUMIFS(MALERE!D$7:D$18,MALERE!$A$7:$A$18,ÅRSTOT!$A10)+SUMIFS(TAKTEKKERE!D$7:D$18,TAKTEKKERE!$A$7:$A$18,ÅRSTOT!$A10)</f>
        <v>0</v>
      </c>
      <c r="E10" s="4">
        <f>SUMIFS(BETONG!E$7:E$18,BETONG!$A$7:$A$18,ÅRSTOT!$A10)+SUMIFS(TØMRERE!E$7:E$18,TØMRERE!$A$7:$A$18,ÅRSTOT!$A10)+SUMIFS(RØRLEGGERE!E$7:E$18,RØRLEGGERE!$A$7:$A$18,ÅRSTOT!$A10)+SUMIFS(MURERE!E$7:E$18,MURERE!$A$7:$A$18,ÅRSTOT!$A10)+SUMIFS('BLIKK OG VENTILASJON'!E$7:E$18,'BLIKK OG VENTILASJON'!$A$7:$A$18,ÅRSTOT!$A10)+SUMIFS(ISOLATØR!E$7:E$18,ISOLATØR!$A$7:$A$18,ÅRSTOT!$A10)+SUMIFS(MALERE!E$7:E$18,MALERE!$A$7:$A$18,ÅRSTOT!$A10)+SUMIFS(TAKTEKKERE!E$7:E$18,TAKTEKKERE!$A$7:$A$18,ÅRSTOT!$A10)</f>
        <v>0</v>
      </c>
      <c r="F10" s="12">
        <f t="shared" ref="F10:G19" si="5">IF(D10=0,0,B10/D10)</f>
        <v>0</v>
      </c>
      <c r="G10" s="12">
        <f t="shared" si="5"/>
        <v>0</v>
      </c>
      <c r="H10" s="12">
        <f t="shared" ref="H10:H19" si="6">IF(D10+E10=0,0,(B10+C10)/(D10+E10))</f>
        <v>0</v>
      </c>
      <c r="I10" s="4">
        <f>SUMIFS(BETONG!I$7:I$18,BETONG!$A$7:$A$18,ÅRSTOT!$A10)+SUMIFS(TØMRERE!I$7:I$18,TØMRERE!$A$7:$A$18,ÅRSTOT!$A10)+SUMIFS(RØRLEGGERE!I$7:I$18,RØRLEGGERE!$A$7:$A$18,ÅRSTOT!$A10)+SUMIFS(MURERE!I$7:I$18,MURERE!$A$7:$A$18,ÅRSTOT!$A10)+SUMIFS('BLIKK OG VENTILASJON'!I$7:I$18,'BLIKK OG VENTILASJON'!$A$7:$A$18,ÅRSTOT!$A10)+SUMIFS(ISOLATØR!I$7:I$18,ISOLATØR!$A$7:$A$18,ÅRSTOT!$A10)+SUMIFS(MALERE!I$7:I$18,MALERE!$A$7:$A$18,ÅRSTOT!$A10)+SUMIFS(TAKTEKKERE!I$7:I$18,TAKTEKKERE!$A$7:$A$18,ÅRSTOT!$A10)</f>
        <v>0</v>
      </c>
      <c r="J10" s="4">
        <f>SUMIFS(BETONG!J$7:J$18,BETONG!$A$7:$A$18,ÅRSTOT!$A10)+SUMIFS(TØMRERE!J$7:J$18,TØMRERE!$A$7:$A$18,ÅRSTOT!$A10)+SUMIFS(RØRLEGGERE!J$7:J$18,RØRLEGGERE!$A$7:$A$18,ÅRSTOT!$A10)+SUMIFS(MURERE!J$7:J$18,MURERE!$A$7:$A$18,ÅRSTOT!$A10)+SUMIFS('BLIKK OG VENTILASJON'!J$7:J$18,'BLIKK OG VENTILASJON'!$A$7:$A$18,ÅRSTOT!$A10)+SUMIFS(ISOLATØR!J$7:J$18,ISOLATØR!$A$7:$A$18,ÅRSTOT!$A10)+SUMIFS(MALERE!J$7:J$18,MALERE!$A$7:$A$18,ÅRSTOT!$A10)+SUMIFS(TAKTEKKERE!J$7:J$18,TAKTEKKERE!$A$7:$A$18,ÅRSTOT!$A10)</f>
        <v>0</v>
      </c>
      <c r="K10" s="13">
        <v>0</v>
      </c>
      <c r="L10" s="14">
        <f t="shared" si="3"/>
        <v>0</v>
      </c>
      <c r="M10" s="34">
        <f t="shared" si="4"/>
        <v>0</v>
      </c>
    </row>
    <row r="11" spans="1:13" x14ac:dyDescent="0.35">
      <c r="A11" s="28"/>
      <c r="B11" s="4">
        <f>SUMIFS(BETONG!B$7:B$18,BETONG!$A$7:$A$18,ÅRSTOT!$A11)+SUMIFS(TØMRERE!B$7:B$18,TØMRERE!$A$7:$A$18,ÅRSTOT!$A11)+SUMIFS(RØRLEGGERE!B$7:B$18,RØRLEGGERE!$A$7:$A$18,ÅRSTOT!$A11)+SUMIFS(MURERE!B$7:B$18,MURERE!$A$7:$A$18,ÅRSTOT!$A11)+SUMIFS('BLIKK OG VENTILASJON'!B$7:B$18,'BLIKK OG VENTILASJON'!$A$7:$A$18,ÅRSTOT!$A11)+SUMIFS(ISOLATØR!B$7:B$18,ISOLATØR!$A$7:$A$18,ÅRSTOT!$A11)+SUMIFS(MALERE!B$7:B$18,MALERE!$A$7:$A$18,ÅRSTOT!$A11)+SUMIFS(TAKTEKKERE!B$7:B$18,TAKTEKKERE!$A$7:$A$18,ÅRSTOT!$A11)</f>
        <v>0</v>
      </c>
      <c r="C11" s="4">
        <f>SUMIFS(BETONG!C$7:C$18,BETONG!$A$7:$A$18,ÅRSTOT!$A11)+SUMIFS(TØMRERE!C$7:C$18,TØMRERE!$A$7:$A$18,ÅRSTOT!$A11)+SUMIFS(RØRLEGGERE!C$7:C$18,RØRLEGGERE!$A$7:$A$18,ÅRSTOT!$A11)+SUMIFS(MURERE!C$7:C$18,MURERE!$A$7:$A$18,ÅRSTOT!$A11)+SUMIFS('BLIKK OG VENTILASJON'!C$7:C$18,'BLIKK OG VENTILASJON'!$A$7:$A$18,ÅRSTOT!$A11)+SUMIFS(ISOLATØR!C$7:C$18,ISOLATØR!$A$7:$A$18,ÅRSTOT!$A11)+SUMIFS(MALERE!C$7:C$18,MALERE!$A$7:$A$18,ÅRSTOT!$A11)+SUMIFS(TAKTEKKERE!C$7:C$18,TAKTEKKERE!$A$7:$A$18,ÅRSTOT!$A11)</f>
        <v>0</v>
      </c>
      <c r="D11" s="4">
        <f>SUMIFS(BETONG!D$7:D$18,BETONG!$A$7:$A$18,ÅRSTOT!$A11)+SUMIFS(TØMRERE!D$7:D$18,TØMRERE!$A$7:$A$18,ÅRSTOT!$A11)+SUMIFS(RØRLEGGERE!D$7:D$18,RØRLEGGERE!$A$7:$A$18,ÅRSTOT!$A11)+SUMIFS(MURERE!D$7:D$18,MURERE!$A$7:$A$18,ÅRSTOT!$A11)+SUMIFS('BLIKK OG VENTILASJON'!D$7:D$18,'BLIKK OG VENTILASJON'!$A$7:$A$18,ÅRSTOT!$A11)+SUMIFS(ISOLATØR!D$7:D$18,ISOLATØR!$A$7:$A$18,ÅRSTOT!$A11)+SUMIFS(MALERE!D$7:D$18,MALERE!$A$7:$A$18,ÅRSTOT!$A11)+SUMIFS(TAKTEKKERE!D$7:D$18,TAKTEKKERE!$A$7:$A$18,ÅRSTOT!$A11)</f>
        <v>0</v>
      </c>
      <c r="E11" s="4">
        <f>SUMIFS(BETONG!E$7:E$18,BETONG!$A$7:$A$18,ÅRSTOT!$A11)+SUMIFS(TØMRERE!E$7:E$18,TØMRERE!$A$7:$A$18,ÅRSTOT!$A11)+SUMIFS(RØRLEGGERE!E$7:E$18,RØRLEGGERE!$A$7:$A$18,ÅRSTOT!$A11)+SUMIFS(MURERE!E$7:E$18,MURERE!$A$7:$A$18,ÅRSTOT!$A11)+SUMIFS('BLIKK OG VENTILASJON'!E$7:E$18,'BLIKK OG VENTILASJON'!$A$7:$A$18,ÅRSTOT!$A11)+SUMIFS(ISOLATØR!E$7:E$18,ISOLATØR!$A$7:$A$18,ÅRSTOT!$A11)+SUMIFS(MALERE!E$7:E$18,MALERE!$A$7:$A$18,ÅRSTOT!$A11)+SUMIFS(TAKTEKKERE!E$7:E$18,TAKTEKKERE!$A$7:$A$18,ÅRSTOT!$A11)</f>
        <v>0</v>
      </c>
      <c r="F11" s="12">
        <f t="shared" si="5"/>
        <v>0</v>
      </c>
      <c r="G11" s="12">
        <f t="shared" si="5"/>
        <v>0</v>
      </c>
      <c r="H11" s="12">
        <f t="shared" si="6"/>
        <v>0</v>
      </c>
      <c r="I11" s="4">
        <f>SUMIFS(BETONG!I$7:I$18,BETONG!$A$7:$A$18,ÅRSTOT!$A11)+SUMIFS(TØMRERE!I$7:I$18,TØMRERE!$A$7:$A$18,ÅRSTOT!$A11)+SUMIFS(RØRLEGGERE!I$7:I$18,RØRLEGGERE!$A$7:$A$18,ÅRSTOT!$A11)+SUMIFS(MURERE!I$7:I$18,MURERE!$A$7:$A$18,ÅRSTOT!$A11)+SUMIFS('BLIKK OG VENTILASJON'!I$7:I$18,'BLIKK OG VENTILASJON'!$A$7:$A$18,ÅRSTOT!$A11)+SUMIFS(ISOLATØR!I$7:I$18,ISOLATØR!$A$7:$A$18,ÅRSTOT!$A11)+SUMIFS(MALERE!I$7:I$18,MALERE!$A$7:$A$18,ÅRSTOT!$A11)+SUMIFS(TAKTEKKERE!I$7:I$18,TAKTEKKERE!$A$7:$A$18,ÅRSTOT!$A11)</f>
        <v>0</v>
      </c>
      <c r="J11" s="4">
        <f>SUMIFS(BETONG!J$7:J$18,BETONG!$A$7:$A$18,ÅRSTOT!$A11)+SUMIFS(TØMRERE!J$7:J$18,TØMRERE!$A$7:$A$18,ÅRSTOT!$A11)+SUMIFS(RØRLEGGERE!J$7:J$18,RØRLEGGERE!$A$7:$A$18,ÅRSTOT!$A11)+SUMIFS(MURERE!J$7:J$18,MURERE!$A$7:$A$18,ÅRSTOT!$A11)+SUMIFS('BLIKK OG VENTILASJON'!J$7:J$18,'BLIKK OG VENTILASJON'!$A$7:$A$18,ÅRSTOT!$A11)+SUMIFS(ISOLATØR!J$7:J$18,ISOLATØR!$A$7:$A$18,ÅRSTOT!$A11)+SUMIFS(MALERE!J$7:J$18,MALERE!$A$7:$A$18,ÅRSTOT!$A11)+SUMIFS(TAKTEKKERE!J$7:J$18,TAKTEKKERE!$A$7:$A$18,ÅRSTOT!$A11)</f>
        <v>0</v>
      </c>
      <c r="K11" s="13"/>
      <c r="L11" s="14">
        <f t="shared" si="3"/>
        <v>0</v>
      </c>
      <c r="M11" s="34">
        <f t="shared" si="4"/>
        <v>0</v>
      </c>
    </row>
    <row r="12" spans="1:13" x14ac:dyDescent="0.35">
      <c r="A12" s="28" t="s">
        <v>19</v>
      </c>
      <c r="B12" s="4">
        <f>SUMIFS(BETONG!B$7:B$18,BETONG!$A$7:$A$18,ÅRSTOT!$A12)+SUMIFS(TØMRERE!B$7:B$18,TØMRERE!$A$7:$A$18,ÅRSTOT!$A12)+SUMIFS(RØRLEGGERE!B$7:B$18,RØRLEGGERE!$A$7:$A$18,ÅRSTOT!$A12)+SUMIFS(MURERE!B$7:B$18,MURERE!$A$7:$A$18,ÅRSTOT!$A12)+SUMIFS('BLIKK OG VENTILASJON'!B$7:B$18,'BLIKK OG VENTILASJON'!$A$7:$A$18,ÅRSTOT!$A12)+SUMIFS(ISOLATØR!B$7:B$18,ISOLATØR!$A$7:$A$18,ÅRSTOT!$A12)+SUMIFS(MALERE!B$7:B$18,MALERE!$A$7:$A$18,ÅRSTOT!$A12)+SUMIFS(TAKTEKKERE!B$7:B$18,TAKTEKKERE!$A$7:$A$18,ÅRSTOT!$A12)</f>
        <v>18857058.579999998</v>
      </c>
      <c r="C12" s="4">
        <f>SUMIFS(BETONG!C$7:C$18,BETONG!$A$7:$A$18,ÅRSTOT!$A12)+SUMIFS(TØMRERE!C$7:C$18,TØMRERE!$A$7:$A$18,ÅRSTOT!$A12)+SUMIFS(RØRLEGGERE!C$7:C$18,RØRLEGGERE!$A$7:$A$18,ÅRSTOT!$A12)+SUMIFS(MURERE!C$7:C$18,MURERE!$A$7:$A$18,ÅRSTOT!$A12)+SUMIFS('BLIKK OG VENTILASJON'!C$7:C$18,'BLIKK OG VENTILASJON'!$A$7:$A$18,ÅRSTOT!$A12)+SUMIFS(ISOLATØR!C$7:C$18,ISOLATØR!$A$7:$A$18,ÅRSTOT!$A12)+SUMIFS(MALERE!C$7:C$18,MALERE!$A$7:$A$18,ÅRSTOT!$A12)+SUMIFS(TAKTEKKERE!C$7:C$18,TAKTEKKERE!$A$7:$A$18,ÅRSTOT!$A12)</f>
        <v>4272929.01</v>
      </c>
      <c r="D12" s="4">
        <f>SUMIFS(BETONG!D$7:D$18,BETONG!$A$7:$A$18,ÅRSTOT!$A12)+SUMIFS(TØMRERE!D$7:D$18,TØMRERE!$A$7:$A$18,ÅRSTOT!$A12)+SUMIFS(RØRLEGGERE!D$7:D$18,RØRLEGGERE!$A$7:$A$18,ÅRSTOT!$A12)+SUMIFS(MURERE!D$7:D$18,MURERE!$A$7:$A$18,ÅRSTOT!$A12)+SUMIFS('BLIKK OG VENTILASJON'!D$7:D$18,'BLIKK OG VENTILASJON'!$A$7:$A$18,ÅRSTOT!$A12)+SUMIFS(ISOLATØR!D$7:D$18,ISOLATØR!$A$7:$A$18,ÅRSTOT!$A12)+SUMIFS(MALERE!D$7:D$18,MALERE!$A$7:$A$18,ÅRSTOT!$A12)+SUMIFS(TAKTEKKERE!D$7:D$18,TAKTEKKERE!$A$7:$A$18,ÅRSTOT!$A12)</f>
        <v>54259.19</v>
      </c>
      <c r="E12" s="4">
        <f>SUMIFS(BETONG!E$7:E$18,BETONG!$A$7:$A$18,ÅRSTOT!$A12)+SUMIFS(TØMRERE!E$7:E$18,TØMRERE!$A$7:$A$18,ÅRSTOT!$A12)+SUMIFS(RØRLEGGERE!E$7:E$18,RØRLEGGERE!$A$7:$A$18,ÅRSTOT!$A12)+SUMIFS(MURERE!E$7:E$18,MURERE!$A$7:$A$18,ÅRSTOT!$A12)+SUMIFS('BLIKK OG VENTILASJON'!E$7:E$18,'BLIKK OG VENTILASJON'!$A$7:$A$18,ÅRSTOT!$A12)+SUMIFS(ISOLATØR!E$7:E$18,ISOLATØR!$A$7:$A$18,ÅRSTOT!$A12)+SUMIFS(MALERE!E$7:E$18,MALERE!$A$7:$A$18,ÅRSTOT!$A12)+SUMIFS(TAKTEKKERE!E$7:E$18,TAKTEKKERE!$A$7:$A$18,ÅRSTOT!$A12)</f>
        <v>21801.69</v>
      </c>
      <c r="F12" s="12">
        <f t="shared" si="5"/>
        <v>347.53667682838608</v>
      </c>
      <c r="G12" s="12">
        <f t="shared" si="5"/>
        <v>195.99072411358935</v>
      </c>
      <c r="H12" s="12">
        <f t="shared" si="6"/>
        <v>304.09834319560849</v>
      </c>
      <c r="I12" s="4">
        <f>SUMIFS(BETONG!I$7:I$18,BETONG!$A$7:$A$18,ÅRSTOT!$A12)+SUMIFS(TØMRERE!I$7:I$18,TØMRERE!$A$7:$A$18,ÅRSTOT!$A12)+SUMIFS(RØRLEGGERE!I$7:I$18,RØRLEGGERE!$A$7:$A$18,ÅRSTOT!$A12)+SUMIFS(MURERE!I$7:I$18,MURERE!$A$7:$A$18,ÅRSTOT!$A12)+SUMIFS('BLIKK OG VENTILASJON'!I$7:I$18,'BLIKK OG VENTILASJON'!$A$7:$A$18,ÅRSTOT!$A12)+SUMIFS(ISOLATØR!I$7:I$18,ISOLATØR!$A$7:$A$18,ÅRSTOT!$A12)+SUMIFS(MALERE!I$7:I$18,MALERE!$A$7:$A$18,ÅRSTOT!$A12)+SUMIFS(TAKTEKKERE!I$7:I$18,TAKTEKKERE!$A$7:$A$18,ÅRSTOT!$A12)</f>
        <v>26957645.469999995</v>
      </c>
      <c r="J12" s="4">
        <f>SUMIFS(BETONG!J$7:J$18,BETONG!$A$7:$A$18,ÅRSTOT!$A12)+SUMIFS(TØMRERE!J$7:J$18,TØMRERE!$A$7:$A$18,ÅRSTOT!$A12)+SUMIFS(RØRLEGGERE!J$7:J$18,RØRLEGGERE!$A$7:$A$18,ÅRSTOT!$A12)+SUMIFS(MURERE!J$7:J$18,MURERE!$A$7:$A$18,ÅRSTOT!$A12)+SUMIFS('BLIKK OG VENTILASJON'!J$7:J$18,'BLIKK OG VENTILASJON'!$A$7:$A$18,ÅRSTOT!$A12)+SUMIFS(ISOLATØR!J$7:J$18,ISOLATØR!$A$7:$A$18,ÅRSTOT!$A12)+SUMIFS(MALERE!J$7:J$18,MALERE!$A$7:$A$18,ÅRSTOT!$A12)+SUMIFS(TAKTEKKERE!J$7:J$18,TAKTEKKERE!$A$7:$A$18,ÅRSTOT!$A12)</f>
        <v>55635.68</v>
      </c>
      <c r="K12" s="13">
        <v>327.27</v>
      </c>
      <c r="L12" s="14">
        <f t="shared" si="3"/>
        <v>-0.3004931161000241</v>
      </c>
      <c r="M12" s="34">
        <f t="shared" si="4"/>
        <v>-7.080287470404098E-2</v>
      </c>
    </row>
    <row r="13" spans="1:13" x14ac:dyDescent="0.35">
      <c r="A13" s="28" t="s">
        <v>20</v>
      </c>
      <c r="B13" s="4">
        <f>SUMIFS(BETONG!B$7:B$18,BETONG!$A$7:$A$18,ÅRSTOT!$A13)+SUMIFS(TØMRERE!B$7:B$18,TØMRERE!$A$7:$A$18,ÅRSTOT!$A13)+SUMIFS(RØRLEGGERE!B$7:B$18,RØRLEGGERE!$A$7:$A$18,ÅRSTOT!$A13)+SUMIFS(MURERE!B$7:B$18,MURERE!$A$7:$A$18,ÅRSTOT!$A13)+SUMIFS('BLIKK OG VENTILASJON'!B$7:B$18,'BLIKK OG VENTILASJON'!$A$7:$A$18,ÅRSTOT!$A13)+SUMIFS(ISOLATØR!B$7:B$18,ISOLATØR!$A$7:$A$18,ÅRSTOT!$A13)+SUMIFS(MALERE!B$7:B$18,MALERE!$A$7:$A$18,ÅRSTOT!$A13)+SUMIFS(TAKTEKKERE!B$7:B$18,TAKTEKKERE!$A$7:$A$18,ÅRSTOT!$A13)</f>
        <v>9678839.0700000003</v>
      </c>
      <c r="C13" s="4">
        <f>SUMIFS(BETONG!C$7:C$18,BETONG!$A$7:$A$18,ÅRSTOT!$A13)+SUMIFS(TØMRERE!C$7:C$18,TØMRERE!$A$7:$A$18,ÅRSTOT!$A13)+SUMIFS(RØRLEGGERE!C$7:C$18,RØRLEGGERE!$A$7:$A$18,ÅRSTOT!$A13)+SUMIFS(MURERE!C$7:C$18,MURERE!$A$7:$A$18,ÅRSTOT!$A13)+SUMIFS('BLIKK OG VENTILASJON'!C$7:C$18,'BLIKK OG VENTILASJON'!$A$7:$A$18,ÅRSTOT!$A13)+SUMIFS(ISOLATØR!C$7:C$18,ISOLATØR!$A$7:$A$18,ÅRSTOT!$A13)+SUMIFS(MALERE!C$7:C$18,MALERE!$A$7:$A$18,ÅRSTOT!$A13)+SUMIFS(TAKTEKKERE!C$7:C$18,TAKTEKKERE!$A$7:$A$18,ÅRSTOT!$A13)</f>
        <v>0</v>
      </c>
      <c r="D13" s="4">
        <f>SUMIFS(BETONG!D$7:D$18,BETONG!$A$7:$A$18,ÅRSTOT!$A13)+SUMIFS(TØMRERE!D$7:D$18,TØMRERE!$A$7:$A$18,ÅRSTOT!$A13)+SUMIFS(RØRLEGGERE!D$7:D$18,RØRLEGGERE!$A$7:$A$18,ÅRSTOT!$A13)+SUMIFS(MURERE!D$7:D$18,MURERE!$A$7:$A$18,ÅRSTOT!$A13)+SUMIFS('BLIKK OG VENTILASJON'!D$7:D$18,'BLIKK OG VENTILASJON'!$A$7:$A$18,ÅRSTOT!$A13)+SUMIFS(ISOLATØR!D$7:D$18,ISOLATØR!$A$7:$A$18,ÅRSTOT!$A13)+SUMIFS(MALERE!D$7:D$18,MALERE!$A$7:$A$18,ÅRSTOT!$A13)+SUMIFS(TAKTEKKERE!D$7:D$18,TAKTEKKERE!$A$7:$A$18,ÅRSTOT!$A13)</f>
        <v>27001.8</v>
      </c>
      <c r="E13" s="4">
        <f>SUMIFS(BETONG!E$7:E$18,BETONG!$A$7:$A$18,ÅRSTOT!$A13)+SUMIFS(TØMRERE!E$7:E$18,TØMRERE!$A$7:$A$18,ÅRSTOT!$A13)+SUMIFS(RØRLEGGERE!E$7:E$18,RØRLEGGERE!$A$7:$A$18,ÅRSTOT!$A13)+SUMIFS(MURERE!E$7:E$18,MURERE!$A$7:$A$18,ÅRSTOT!$A13)+SUMIFS('BLIKK OG VENTILASJON'!E$7:E$18,'BLIKK OG VENTILASJON'!$A$7:$A$18,ÅRSTOT!$A13)+SUMIFS(ISOLATØR!E$7:E$18,ISOLATØR!$A$7:$A$18,ÅRSTOT!$A13)+SUMIFS(MALERE!E$7:E$18,MALERE!$A$7:$A$18,ÅRSTOT!$A13)+SUMIFS(TAKTEKKERE!E$7:E$18,TAKTEKKERE!$A$7:$A$18,ÅRSTOT!$A13)</f>
        <v>0</v>
      </c>
      <c r="F13" s="12">
        <f t="shared" si="5"/>
        <v>358.45162433615536</v>
      </c>
      <c r="G13" s="12">
        <f t="shared" si="5"/>
        <v>0</v>
      </c>
      <c r="H13" s="12">
        <f t="shared" si="6"/>
        <v>358.45162433615536</v>
      </c>
      <c r="I13" s="4">
        <f>SUMIFS(BETONG!I$7:I$18,BETONG!$A$7:$A$18,ÅRSTOT!$A13)+SUMIFS(TØMRERE!I$7:I$18,TØMRERE!$A$7:$A$18,ÅRSTOT!$A13)+SUMIFS(RØRLEGGERE!I$7:I$18,RØRLEGGERE!$A$7:$A$18,ÅRSTOT!$A13)+SUMIFS(MURERE!I$7:I$18,MURERE!$A$7:$A$18,ÅRSTOT!$A13)+SUMIFS('BLIKK OG VENTILASJON'!I$7:I$18,'BLIKK OG VENTILASJON'!$A$7:$A$18,ÅRSTOT!$A13)+SUMIFS(ISOLATØR!I$7:I$18,ISOLATØR!$A$7:$A$18,ÅRSTOT!$A13)+SUMIFS(MALERE!I$7:I$18,MALERE!$A$7:$A$18,ÅRSTOT!$A13)+SUMIFS(TAKTEKKERE!I$7:I$18,TAKTEKKERE!$A$7:$A$18,ÅRSTOT!$A13)</f>
        <v>16119606.689999999</v>
      </c>
      <c r="J13" s="4">
        <f>SUMIFS(BETONG!J$7:J$18,BETONG!$A$7:$A$18,ÅRSTOT!$A13)+SUMIFS(TØMRERE!J$7:J$18,TØMRERE!$A$7:$A$18,ÅRSTOT!$A13)+SUMIFS(RØRLEGGERE!J$7:J$18,RØRLEGGERE!$A$7:$A$18,ÅRSTOT!$A13)+SUMIFS(MURERE!J$7:J$18,MURERE!$A$7:$A$18,ÅRSTOT!$A13)+SUMIFS('BLIKK OG VENTILASJON'!J$7:J$18,'BLIKK OG VENTILASJON'!$A$7:$A$18,ÅRSTOT!$A13)+SUMIFS(ISOLATØR!J$7:J$18,ISOLATØR!$A$7:$A$18,ÅRSTOT!$A13)+SUMIFS(MALERE!J$7:J$18,MALERE!$A$7:$A$18,ÅRSTOT!$A13)+SUMIFS(TAKTEKKERE!J$7:J$18,TAKTEKKERE!$A$7:$A$18,ÅRSTOT!$A13)</f>
        <v>0</v>
      </c>
      <c r="K13" s="13">
        <v>342.77</v>
      </c>
      <c r="L13" s="14">
        <f t="shared" si="3"/>
        <v>-0.39956109003550377</v>
      </c>
      <c r="M13" s="34">
        <f t="shared" si="4"/>
        <v>4.5749699028956391E-2</v>
      </c>
    </row>
    <row r="14" spans="1:13" x14ac:dyDescent="0.35">
      <c r="A14" s="28" t="s">
        <v>28</v>
      </c>
      <c r="B14" s="4">
        <v>5083952.47</v>
      </c>
      <c r="C14" s="4">
        <f>SUMIFS(BETONG!C$7:C$18,BETONG!$A$7:$A$18,ÅRSTOT!$A14)+SUMIFS(TØMRERE!C$7:C$18,TØMRERE!$A$7:$A$18,ÅRSTOT!$A14)+SUMIFS(RØRLEGGERE!C$7:C$18,RØRLEGGERE!$A$7:$A$18,ÅRSTOT!$A14)+SUMIFS(MURERE!C$7:C$18,MURERE!$A$7:$A$18,ÅRSTOT!$A14)+SUMIFS('BLIKK OG VENTILASJON'!C$7:C$18,'BLIKK OG VENTILASJON'!$A$7:$A$18,ÅRSTOT!$A14)+SUMIFS(ISOLATØR!C$7:C$18,ISOLATØR!$A$7:$A$18,ÅRSTOT!$A14)+SUMIFS(MALERE!C$7:C$18,MALERE!$A$7:$A$18,ÅRSTOT!$A14)+SUMIFS(TAKTEKKERE!C$7:C$18,TAKTEKKERE!$A$7:$A$18,ÅRSTOT!$A14)</f>
        <v>0</v>
      </c>
      <c r="D14" s="4">
        <f>SUMIFS(BETONG!D$7:D$18,BETONG!$A$7:$A$18,ÅRSTOT!$A14)+SUMIFS(TØMRERE!D$7:D$18,TØMRERE!$A$7:$A$18,ÅRSTOT!$A14)+SUMIFS(RØRLEGGERE!D$7:D$18,RØRLEGGERE!$A$7:$A$18,ÅRSTOT!$A14)+SUMIFS(MURERE!D$7:D$18,MURERE!$A$7:$A$18,ÅRSTOT!$A14)+SUMIFS('BLIKK OG VENTILASJON'!D$7:D$18,'BLIKK OG VENTILASJON'!$A$7:$A$18,ÅRSTOT!$A14)+SUMIFS(ISOLATØR!D$7:D$18,ISOLATØR!$A$7:$A$18,ÅRSTOT!$A14)+SUMIFS(MALERE!D$7:D$18,MALERE!$A$7:$A$18,ÅRSTOT!$A14)+SUMIFS(TAKTEKKERE!D$7:D$18,TAKTEKKERE!$A$7:$A$18,ÅRSTOT!$A14)</f>
        <v>15996.5</v>
      </c>
      <c r="E14" s="4">
        <f>SUMIFS(BETONG!E$7:E$18,BETONG!$A$7:$A$18,ÅRSTOT!$A14)+SUMIFS(TØMRERE!E$7:E$18,TØMRERE!$A$7:$A$18,ÅRSTOT!$A14)+SUMIFS(RØRLEGGERE!E$7:E$18,RØRLEGGERE!$A$7:$A$18,ÅRSTOT!$A14)+SUMIFS(MURERE!E$7:E$18,MURERE!$A$7:$A$18,ÅRSTOT!$A14)+SUMIFS('BLIKK OG VENTILASJON'!E$7:E$18,'BLIKK OG VENTILASJON'!$A$7:$A$18,ÅRSTOT!$A14)+SUMIFS(ISOLATØR!E$7:E$18,ISOLATØR!$A$7:$A$18,ÅRSTOT!$A14)+SUMIFS(MALERE!E$7:E$18,MALERE!$A$7:$A$18,ÅRSTOT!$A14)+SUMIFS(TAKTEKKERE!E$7:E$18,TAKTEKKERE!$A$7:$A$18,ÅRSTOT!$A14)</f>
        <v>0</v>
      </c>
      <c r="F14" s="12">
        <f t="shared" si="5"/>
        <v>317.81655174569437</v>
      </c>
      <c r="G14" s="12">
        <f t="shared" si="5"/>
        <v>0</v>
      </c>
      <c r="H14" s="12">
        <f t="shared" si="6"/>
        <v>317.81655174569437</v>
      </c>
      <c r="I14" s="4">
        <f>SUMIFS(BETONG!I$7:I$18,BETONG!$A$7:$A$18,ÅRSTOT!$A14)+SUMIFS(TØMRERE!I$7:I$18,TØMRERE!$A$7:$A$18,ÅRSTOT!$A14)+SUMIFS(RØRLEGGERE!I$7:I$18,RØRLEGGERE!$A$7:$A$18,ÅRSTOT!$A14)+SUMIFS(MURERE!I$7:I$18,MURERE!$A$7:$A$18,ÅRSTOT!$A14)+SUMIFS('BLIKK OG VENTILASJON'!I$7:I$18,'BLIKK OG VENTILASJON'!$A$7:$A$18,ÅRSTOT!$A14)+SUMIFS(ISOLATØR!I$7:I$18,ISOLATØR!$A$7:$A$18,ÅRSTOT!$A14)+SUMIFS(MALERE!I$7:I$18,MALERE!$A$7:$A$18,ÅRSTOT!$A14)+SUMIFS(TAKTEKKERE!I$7:I$18,TAKTEKKERE!$A$7:$A$18,ÅRSTOT!$A14)</f>
        <v>4264119.4300000006</v>
      </c>
      <c r="J14" s="4">
        <f>SUMIFS(BETONG!J$7:J$18,BETONG!$A$7:$A$18,ÅRSTOT!$A14)+SUMIFS(TØMRERE!J$7:J$18,TØMRERE!$A$7:$A$18,ÅRSTOT!$A14)+SUMIFS(RØRLEGGERE!J$7:J$18,RØRLEGGERE!$A$7:$A$18,ÅRSTOT!$A14)+SUMIFS(MURERE!J$7:J$18,MURERE!$A$7:$A$18,ÅRSTOT!$A14)+SUMIFS('BLIKK OG VENTILASJON'!J$7:J$18,'BLIKK OG VENTILASJON'!$A$7:$A$18,ÅRSTOT!$A14)+SUMIFS(ISOLATØR!J$7:J$18,ISOLATØR!$A$7:$A$18,ÅRSTOT!$A14)+SUMIFS(MALERE!J$7:J$18,MALERE!$A$7:$A$18,ÅRSTOT!$A14)+SUMIFS(TAKTEKKERE!J$7:J$18,TAKTEKKERE!$A$7:$A$18,ÅRSTOT!$A14)</f>
        <v>0</v>
      </c>
      <c r="K14" s="13">
        <v>295.5</v>
      </c>
      <c r="L14" s="14">
        <f t="shared" si="3"/>
        <v>0.19226315150370893</v>
      </c>
      <c r="M14" s="34">
        <f t="shared" si="4"/>
        <v>7.5521325704549475E-2</v>
      </c>
    </row>
    <row r="15" spans="1:13" x14ac:dyDescent="0.35">
      <c r="A15" s="28" t="s">
        <v>22</v>
      </c>
      <c r="B15" s="4">
        <f>SUMIFS(BETONG!B$7:B$18,BETONG!$A$7:$A$18,ÅRSTOT!$A15)+SUMIFS(TØMRERE!B$7:B$18,TØMRERE!$A$7:$A$18,ÅRSTOT!$A15)+SUMIFS(RØRLEGGERE!B$7:B$18,RØRLEGGERE!$A$7:$A$18,ÅRSTOT!$A15)+SUMIFS(MURERE!B$7:B$18,MURERE!$A$7:$A$18,ÅRSTOT!$A15)+SUMIFS('BLIKK OG VENTILASJON'!B$7:B$18,'BLIKK OG VENTILASJON'!$A$7:$A$18,ÅRSTOT!$A15)+SUMIFS(ISOLATØR!B$7:B$18,ISOLATØR!$A$7:$A$18,ÅRSTOT!$A15)+SUMIFS(MALERE!B$7:B$18,MALERE!$A$7:$A$18,ÅRSTOT!$A15)+SUMIFS(TAKTEKKERE!B$7:B$18,TAKTEKKERE!$A$7:$A$18,ÅRSTOT!$A15)</f>
        <v>19101902.780000001</v>
      </c>
      <c r="C15" s="4">
        <f>SUMIFS(BETONG!C$7:C$18,BETONG!$A$7:$A$18,ÅRSTOT!$A15)+SUMIFS(TØMRERE!C$7:C$18,TØMRERE!$A$7:$A$18,ÅRSTOT!$A15)+SUMIFS(RØRLEGGERE!C$7:C$18,RØRLEGGERE!$A$7:$A$18,ÅRSTOT!$A15)+SUMIFS(MURERE!C$7:C$18,MURERE!$A$7:$A$18,ÅRSTOT!$A15)+SUMIFS('BLIKK OG VENTILASJON'!C$7:C$18,'BLIKK OG VENTILASJON'!$A$7:$A$18,ÅRSTOT!$A15)+SUMIFS(ISOLATØR!C$7:C$18,ISOLATØR!$A$7:$A$18,ÅRSTOT!$A15)+SUMIFS(MALERE!C$7:C$18,MALERE!$A$7:$A$18,ÅRSTOT!$A15)+SUMIFS(TAKTEKKERE!C$7:C$18,TAKTEKKERE!$A$7:$A$18,ÅRSTOT!$A15)</f>
        <v>0</v>
      </c>
      <c r="D15" s="4">
        <f>SUMIFS(BETONG!D$7:D$18,BETONG!$A$7:$A$18,ÅRSTOT!$A15)+SUMIFS(TØMRERE!D$7:D$18,TØMRERE!$A$7:$A$18,ÅRSTOT!$A15)+SUMIFS(RØRLEGGERE!D$7:D$18,RØRLEGGERE!$A$7:$A$18,ÅRSTOT!$A15)+SUMIFS(MURERE!D$7:D$18,MURERE!$A$7:$A$18,ÅRSTOT!$A15)+SUMIFS('BLIKK OG VENTILASJON'!D$7:D$18,'BLIKK OG VENTILASJON'!$A$7:$A$18,ÅRSTOT!$A15)+SUMIFS(ISOLATØR!D$7:D$18,ISOLATØR!$A$7:$A$18,ÅRSTOT!$A15)+SUMIFS(MALERE!D$7:D$18,MALERE!$A$7:$A$18,ÅRSTOT!$A15)+SUMIFS(TAKTEKKERE!D$7:D$18,TAKTEKKERE!$A$7:$A$18,ÅRSTOT!$A15)</f>
        <v>55708.840000000004</v>
      </c>
      <c r="E15" s="4">
        <f>SUMIFS(BETONG!E$7:E$18,BETONG!$A$7:$A$18,ÅRSTOT!$A15)+SUMIFS(TØMRERE!E$7:E$18,TØMRERE!$A$7:$A$18,ÅRSTOT!$A15)+SUMIFS(RØRLEGGERE!E$7:E$18,RØRLEGGERE!$A$7:$A$18,ÅRSTOT!$A15)+SUMIFS(MURERE!E$7:E$18,MURERE!$A$7:$A$18,ÅRSTOT!$A15)+SUMIFS('BLIKK OG VENTILASJON'!E$7:E$18,'BLIKK OG VENTILASJON'!$A$7:$A$18,ÅRSTOT!$A15)+SUMIFS(ISOLATØR!E$7:E$18,ISOLATØR!$A$7:$A$18,ÅRSTOT!$A15)+SUMIFS(MALERE!E$7:E$18,MALERE!$A$7:$A$18,ÅRSTOT!$A15)+SUMIFS(TAKTEKKERE!E$7:E$18,TAKTEKKERE!$A$7:$A$18,ÅRSTOT!$A15)</f>
        <v>0</v>
      </c>
      <c r="F15" s="12">
        <f t="shared" si="5"/>
        <v>342.8881804036846</v>
      </c>
      <c r="G15" s="12">
        <f t="shared" si="5"/>
        <v>0</v>
      </c>
      <c r="H15" s="12">
        <f t="shared" si="6"/>
        <v>342.8881804036846</v>
      </c>
      <c r="I15" s="4">
        <f>SUMIFS(BETONG!I$7:I$18,BETONG!$A$7:$A$18,ÅRSTOT!$A15)+SUMIFS(TØMRERE!I$7:I$18,TØMRERE!$A$7:$A$18,ÅRSTOT!$A15)+SUMIFS(RØRLEGGERE!I$7:I$18,RØRLEGGERE!$A$7:$A$18,ÅRSTOT!$A15)+SUMIFS(MURERE!I$7:I$18,MURERE!$A$7:$A$18,ÅRSTOT!$A15)+SUMIFS('BLIKK OG VENTILASJON'!I$7:I$18,'BLIKK OG VENTILASJON'!$A$7:$A$18,ÅRSTOT!$A15)+SUMIFS(ISOLATØR!I$7:I$18,ISOLATØR!$A$7:$A$18,ÅRSTOT!$A15)+SUMIFS(MALERE!I$7:I$18,MALERE!$A$7:$A$18,ÅRSTOT!$A15)+SUMIFS(TAKTEKKERE!I$7:I$18,TAKTEKKERE!$A$7:$A$18,ÅRSTOT!$A15)</f>
        <v>21394768.93</v>
      </c>
      <c r="J15" s="4">
        <f>SUMIFS(BETONG!J$7:J$18,BETONG!$A$7:$A$18,ÅRSTOT!$A15)+SUMIFS(TØMRERE!J$7:J$18,TØMRERE!$A$7:$A$18,ÅRSTOT!$A15)+SUMIFS(RØRLEGGERE!J$7:J$18,RØRLEGGERE!$A$7:$A$18,ÅRSTOT!$A15)+SUMIFS(MURERE!J$7:J$18,MURERE!$A$7:$A$18,ÅRSTOT!$A15)+SUMIFS('BLIKK OG VENTILASJON'!J$7:J$18,'BLIKK OG VENTILASJON'!$A$7:$A$18,ÅRSTOT!$A15)+SUMIFS(ISOLATØR!J$7:J$18,ISOLATØR!$A$7:$A$18,ÅRSTOT!$A15)+SUMIFS(MALERE!J$7:J$18,MALERE!$A$7:$A$18,ÅRSTOT!$A15)+SUMIFS(TAKTEKKERE!J$7:J$18,TAKTEKKERE!$A$7:$A$18,ÅRSTOT!$A15)</f>
        <v>0</v>
      </c>
      <c r="K15" s="13">
        <v>338.56</v>
      </c>
      <c r="L15" s="14">
        <f t="shared" si="3"/>
        <v>-0.10716947481423435</v>
      </c>
      <c r="M15" s="34">
        <f t="shared" si="4"/>
        <v>1.278408673110999E-2</v>
      </c>
    </row>
    <row r="16" spans="1:13" x14ac:dyDescent="0.35">
      <c r="A16" s="28" t="s">
        <v>23</v>
      </c>
      <c r="B16" s="4">
        <f>SUMIFS(BETONG!B$7:B$18,BETONG!$A$7:$A$18,ÅRSTOT!$A16)+SUMIFS(TØMRERE!B$7:B$18,TØMRERE!$A$7:$A$18,ÅRSTOT!$A16)+SUMIFS(RØRLEGGERE!B$7:B$18,RØRLEGGERE!$A$7:$A$18,ÅRSTOT!$A16)+SUMIFS(MURERE!B$7:B$18,MURERE!$A$7:$A$18,ÅRSTOT!$A16)+SUMIFS('BLIKK OG VENTILASJON'!B$7:B$18,'BLIKK OG VENTILASJON'!$A$7:$A$18,ÅRSTOT!$A16)+SUMIFS(ISOLATØR!B$7:B$18,ISOLATØR!$A$7:$A$18,ÅRSTOT!$A16)+SUMIFS(MALERE!B$7:B$18,MALERE!$A$7:$A$18,ÅRSTOT!$A16)+SUMIFS(TAKTEKKERE!B$7:B$18,TAKTEKKERE!$A$7:$A$18,ÅRSTOT!$A16)</f>
        <v>150920135.74000001</v>
      </c>
      <c r="C16" s="4">
        <f>SUMIFS(BETONG!C$7:C$18,BETONG!$A$7:$A$18,ÅRSTOT!$A16)+SUMIFS(TØMRERE!C$7:C$18,TØMRERE!$A$7:$A$18,ÅRSTOT!$A16)+SUMIFS(RØRLEGGERE!C$7:C$18,RØRLEGGERE!$A$7:$A$18,ÅRSTOT!$A16)+SUMIFS(MURERE!C$7:C$18,MURERE!$A$7:$A$18,ÅRSTOT!$A16)+SUMIFS('BLIKK OG VENTILASJON'!C$7:C$18,'BLIKK OG VENTILASJON'!$A$7:$A$18,ÅRSTOT!$A16)+SUMIFS(ISOLATØR!C$7:C$18,ISOLATØR!$A$7:$A$18,ÅRSTOT!$A16)+SUMIFS(MALERE!C$7:C$18,MALERE!$A$7:$A$18,ÅRSTOT!$A16)+SUMIFS(TAKTEKKERE!C$7:C$18,TAKTEKKERE!$A$7:$A$18,ÅRSTOT!$A16)</f>
        <v>18157825.260000002</v>
      </c>
      <c r="D16" s="4">
        <f>SUMIFS(BETONG!D$7:D$18,BETONG!$A$7:$A$18,ÅRSTOT!$A16)+SUMIFS(TØMRERE!D$7:D$18,TØMRERE!$A$7:$A$18,ÅRSTOT!$A16)+SUMIFS(RØRLEGGERE!D$7:D$18,RØRLEGGERE!$A$7:$A$18,ÅRSTOT!$A16)+SUMIFS(MURERE!D$7:D$18,MURERE!$A$7:$A$18,ÅRSTOT!$A16)+SUMIFS('BLIKK OG VENTILASJON'!D$7:D$18,'BLIKK OG VENTILASJON'!$A$7:$A$18,ÅRSTOT!$A16)+SUMIFS(ISOLATØR!D$7:D$18,ISOLATØR!$A$7:$A$18,ÅRSTOT!$A16)+SUMIFS(MALERE!D$7:D$18,MALERE!$A$7:$A$18,ÅRSTOT!$A16)+SUMIFS(TAKTEKKERE!D$7:D$18,TAKTEKKERE!$A$7:$A$18,ÅRSTOT!$A16)</f>
        <v>440813.88</v>
      </c>
      <c r="E16" s="4">
        <f>SUMIFS(BETONG!E$7:E$18,BETONG!$A$7:$A$18,ÅRSTOT!$A16)+SUMIFS(TØMRERE!E$7:E$18,TØMRERE!$A$7:$A$18,ÅRSTOT!$A16)+SUMIFS(RØRLEGGERE!E$7:E$18,RØRLEGGERE!$A$7:$A$18,ÅRSTOT!$A16)+SUMIFS(MURERE!E$7:E$18,MURERE!$A$7:$A$18,ÅRSTOT!$A16)+SUMIFS('BLIKK OG VENTILASJON'!E$7:E$18,'BLIKK OG VENTILASJON'!$A$7:$A$18,ÅRSTOT!$A16)+SUMIFS(ISOLATØR!E$7:E$18,ISOLATØR!$A$7:$A$18,ÅRSTOT!$A16)+SUMIFS(MALERE!E$7:E$18,MALERE!$A$7:$A$18,ÅRSTOT!$A16)+SUMIFS(TAKTEKKERE!E$7:E$18,TAKTEKKERE!$A$7:$A$18,ÅRSTOT!$A16)</f>
        <v>78210.37000000001</v>
      </c>
      <c r="F16" s="12">
        <f>IF(D16=0,0,B16/D16)</f>
        <v>342.36702288049554</v>
      </c>
      <c r="G16" s="12">
        <f t="shared" si="5"/>
        <v>232.16646667187484</v>
      </c>
      <c r="H16" s="12">
        <f>IF(D16+E16=0,0,(B16+C16)/(D16+E16))</f>
        <v>325.76119709242874</v>
      </c>
      <c r="I16" s="4">
        <f>SUMIFS(BETONG!I$7:I$18,BETONG!$A$7:$A$18,ÅRSTOT!$A16)+SUMIFS(TØMRERE!I$7:I$18,TØMRERE!$A$7:$A$18,ÅRSTOT!$A16)+SUMIFS(RØRLEGGERE!I$7:I$18,RØRLEGGERE!$A$7:$A$18,ÅRSTOT!$A16)+SUMIFS(MURERE!I$7:I$18,MURERE!$A$7:$A$18,ÅRSTOT!$A16)+SUMIFS('BLIKK OG VENTILASJON'!I$7:I$18,'BLIKK OG VENTILASJON'!$A$7:$A$18,ÅRSTOT!$A16)+SUMIFS(ISOLATØR!I$7:I$18,ISOLATØR!$A$7:$A$18,ÅRSTOT!$A16)+SUMIFS(MALERE!I$7:I$18,MALERE!$A$7:$A$18,ÅRSTOT!$A16)+SUMIFS(TAKTEKKERE!I$7:I$18,TAKTEKKERE!$A$7:$A$18,ÅRSTOT!$A16)</f>
        <v>128409100.63</v>
      </c>
      <c r="J16" s="4">
        <f>SUMIFS(BETONG!J$7:J$18,BETONG!$A$7:$A$18,ÅRSTOT!$A16)+SUMIFS(TØMRERE!J$7:J$18,TØMRERE!$A$7:$A$18,ÅRSTOT!$A16)+SUMIFS(RØRLEGGERE!J$7:J$18,RØRLEGGERE!$A$7:$A$18,ÅRSTOT!$A16)+SUMIFS(MURERE!J$7:J$18,MURERE!$A$7:$A$18,ÅRSTOT!$A16)+SUMIFS('BLIKK OG VENTILASJON'!J$7:J$18,'BLIKK OG VENTILASJON'!$A$7:$A$18,ÅRSTOT!$A16)+SUMIFS(ISOLATØR!J$7:J$18,ISOLATØR!$A$7:$A$18,ÅRSTOT!$A16)+SUMIFS(MALERE!J$7:J$18,MALERE!$A$7:$A$18,ÅRSTOT!$A16)+SUMIFS(TAKTEKKERE!J$7:J$18,TAKTEKKERE!$A$7:$A$18,ÅRSTOT!$A16)</f>
        <v>3994179.6500000004</v>
      </c>
      <c r="K16" s="13">
        <v>312.56</v>
      </c>
      <c r="L16" s="14">
        <f t="shared" si="3"/>
        <v>0.17530716280665859</v>
      </c>
      <c r="M16" s="34">
        <f t="shared" si="4"/>
        <v>4.223572143725602E-2</v>
      </c>
    </row>
    <row r="17" spans="1:15" x14ac:dyDescent="0.35">
      <c r="A17" s="28" t="s">
        <v>24</v>
      </c>
      <c r="B17" s="4">
        <f>SUMIFS(BETONG!B$7:B$18,BETONG!$A$7:$A$18,ÅRSTOT!$A17)+SUMIFS(TØMRERE!B$7:B$18,TØMRERE!$A$7:$A$18,ÅRSTOT!$A17)+SUMIFS(RØRLEGGERE!B$7:B$18,RØRLEGGERE!$A$7:$A$18,ÅRSTOT!$A17)+SUMIFS(MURERE!B$7:B$18,MURERE!$A$7:$A$18,ÅRSTOT!$A17)+SUMIFS('BLIKK OG VENTILASJON'!B$7:B$18,'BLIKK OG VENTILASJON'!$A$7:$A$18,ÅRSTOT!$A17)+SUMIFS(ISOLATØR!B$7:B$18,ISOLATØR!$A$7:$A$18,ÅRSTOT!$A17)+SUMIFS(MALERE!B$7:B$18,MALERE!$A$7:$A$18,ÅRSTOT!$A17)+SUMIFS(TAKTEKKERE!B$7:B$18,TAKTEKKERE!$A$7:$A$18,ÅRSTOT!$A17)</f>
        <v>447395</v>
      </c>
      <c r="C17" s="4">
        <f>SUMIFS(BETONG!C$7:C$18,BETONG!$A$7:$A$18,ÅRSTOT!$A17)+SUMIFS(TØMRERE!C$7:C$18,TØMRERE!$A$7:$A$18,ÅRSTOT!$A17)+SUMIFS(RØRLEGGERE!C$7:C$18,RØRLEGGERE!$A$7:$A$18,ÅRSTOT!$A17)+SUMIFS(MURERE!C$7:C$18,MURERE!$A$7:$A$18,ÅRSTOT!$A17)+SUMIFS('BLIKK OG VENTILASJON'!C$7:C$18,'BLIKK OG VENTILASJON'!$A$7:$A$18,ÅRSTOT!$A17)+SUMIFS(ISOLATØR!C$7:C$18,ISOLATØR!$A$7:$A$18,ÅRSTOT!$A17)+SUMIFS(MALERE!C$7:C$18,MALERE!$A$7:$A$18,ÅRSTOT!$A17)+SUMIFS(TAKTEKKERE!C$7:C$18,TAKTEKKERE!$A$7:$A$18,ÅRSTOT!$A17)</f>
        <v>260698</v>
      </c>
      <c r="D17" s="4">
        <f>SUMIFS(BETONG!D$7:D$18,BETONG!$A$7:$A$18,ÅRSTOT!$A17)+SUMIFS(TØMRERE!D$7:D$18,TØMRERE!$A$7:$A$18,ÅRSTOT!$A17)+SUMIFS(RØRLEGGERE!D$7:D$18,RØRLEGGERE!$A$7:$A$18,ÅRSTOT!$A17)+SUMIFS(MURERE!D$7:D$18,MURERE!$A$7:$A$18,ÅRSTOT!$A17)+SUMIFS('BLIKK OG VENTILASJON'!D$7:D$18,'BLIKK OG VENTILASJON'!$A$7:$A$18,ÅRSTOT!$A17)+SUMIFS(ISOLATØR!D$7:D$18,ISOLATØR!$A$7:$A$18,ÅRSTOT!$A17)+SUMIFS(MALERE!D$7:D$18,MALERE!$A$7:$A$18,ÅRSTOT!$A17)+SUMIFS(TAKTEKKERE!D$7:D$18,TAKTEKKERE!$A$7:$A$18,ÅRSTOT!$A17)</f>
        <v>1029.5</v>
      </c>
      <c r="E17" s="4">
        <f>SUMIFS(BETONG!E$7:E$18,BETONG!$A$7:$A$18,ÅRSTOT!$A17)+SUMIFS(TØMRERE!E$7:E$18,TØMRERE!$A$7:$A$18,ÅRSTOT!$A17)+SUMIFS(RØRLEGGERE!E$7:E$18,RØRLEGGERE!$A$7:$A$18,ÅRSTOT!$A17)+SUMIFS(MURERE!E$7:E$18,MURERE!$A$7:$A$18,ÅRSTOT!$A17)+SUMIFS('BLIKK OG VENTILASJON'!E$7:E$18,'BLIKK OG VENTILASJON'!$A$7:$A$18,ÅRSTOT!$A17)+SUMIFS(ISOLATØR!E$7:E$18,ISOLATØR!$A$7:$A$18,ÅRSTOT!$A17)+SUMIFS(MALERE!E$7:E$18,MALERE!$A$7:$A$18,ÅRSTOT!$A17)+SUMIFS(TAKTEKKERE!E$7:E$18,TAKTEKKERE!$A$7:$A$18,ÅRSTOT!$A17)</f>
        <v>1491</v>
      </c>
      <c r="F17" s="12">
        <f t="shared" si="5"/>
        <v>434.57503642544924</v>
      </c>
      <c r="G17" s="12">
        <f t="shared" si="5"/>
        <v>174.84775318578136</v>
      </c>
      <c r="H17" s="12">
        <f t="shared" si="6"/>
        <v>280.93354493156119</v>
      </c>
      <c r="I17" s="4">
        <f>SUMIFS(BETONG!I$7:I$18,BETONG!$A$7:$A$18,ÅRSTOT!$A17)+SUMIFS(TØMRERE!I$7:I$18,TØMRERE!$A$7:$A$18,ÅRSTOT!$A17)+SUMIFS(RØRLEGGERE!I$7:I$18,RØRLEGGERE!$A$7:$A$18,ÅRSTOT!$A17)+SUMIFS(MURERE!I$7:I$18,MURERE!$A$7:$A$18,ÅRSTOT!$A17)+SUMIFS('BLIKK OG VENTILASJON'!I$7:I$18,'BLIKK OG VENTILASJON'!$A$7:$A$18,ÅRSTOT!$A17)+SUMIFS(ISOLATØR!I$7:I$18,ISOLATØR!$A$7:$A$18,ÅRSTOT!$A17)+SUMIFS(MALERE!I$7:I$18,MALERE!$A$7:$A$18,ÅRSTOT!$A17)+SUMIFS(TAKTEKKERE!I$7:I$18,TAKTEKKERE!$A$7:$A$18,ÅRSTOT!$A17)</f>
        <v>790021</v>
      </c>
      <c r="J17" s="4">
        <f>SUMIFS(BETONG!J$7:J$18,BETONG!$A$7:$A$18,ÅRSTOT!$A17)+SUMIFS(TØMRERE!J$7:J$18,TØMRERE!$A$7:$A$18,ÅRSTOT!$A17)+SUMIFS(RØRLEGGERE!J$7:J$18,RØRLEGGERE!$A$7:$A$18,ÅRSTOT!$A17)+SUMIFS(MURERE!J$7:J$18,MURERE!$A$7:$A$18,ÅRSTOT!$A17)+SUMIFS('BLIKK OG VENTILASJON'!J$7:J$18,'BLIKK OG VENTILASJON'!$A$7:$A$18,ÅRSTOT!$A17)+SUMIFS(ISOLATØR!J$7:J$18,ISOLATØR!$A$7:$A$18,ÅRSTOT!$A17)+SUMIFS(MALERE!J$7:J$18,MALERE!$A$7:$A$18,ÅRSTOT!$A17)+SUMIFS(TAKTEKKERE!J$7:J$18,TAKTEKKERE!$A$7:$A$18,ÅRSTOT!$A17)</f>
        <v>0</v>
      </c>
      <c r="K17" s="13">
        <v>281.10000000000002</v>
      </c>
      <c r="L17" s="14">
        <f t="shared" si="3"/>
        <v>-0.43369226893968643</v>
      </c>
      <c r="M17" s="34">
        <f t="shared" si="4"/>
        <v>-5.9215605990336508E-4</v>
      </c>
    </row>
    <row r="18" spans="1:15" x14ac:dyDescent="0.35">
      <c r="A18" s="28" t="s">
        <v>25</v>
      </c>
      <c r="B18" s="4">
        <f>SUMIFS(BETONG!B$7:B$18,BETONG!$A$7:$A$18,ÅRSTOT!$A18)+SUMIFS(TØMRERE!B$7:B$18,TØMRERE!$A$7:$A$18,ÅRSTOT!$A18)+SUMIFS(RØRLEGGERE!B$7:B$18,RØRLEGGERE!$A$7:$A$18,ÅRSTOT!$A18)+SUMIFS(MURERE!B$7:B$18,MURERE!$A$7:$A$18,ÅRSTOT!$A18)+SUMIFS('BLIKK OG VENTILASJON'!B$7:B$18,'BLIKK OG VENTILASJON'!$A$7:$A$18,ÅRSTOT!$A18)+SUMIFS(ISOLATØR!B$7:B$18,ISOLATØR!$A$7:$A$18,ÅRSTOT!$A18)+SUMIFS(MALERE!B$7:B$18,MALERE!$A$7:$A$18,ÅRSTOT!$A18)+SUMIFS(TAKTEKKERE!B$7:B$18,TAKTEKKERE!$A$7:$A$18,ÅRSTOT!$A18)</f>
        <v>12689628</v>
      </c>
      <c r="C18" s="4">
        <f>SUMIFS(BETONG!C$7:C$18,BETONG!$A$7:$A$18,ÅRSTOT!$A18)+SUMIFS(TØMRERE!C$7:C$18,TØMRERE!$A$7:$A$18,ÅRSTOT!$A18)+SUMIFS(RØRLEGGERE!C$7:C$18,RØRLEGGERE!$A$7:$A$18,ÅRSTOT!$A18)+SUMIFS(MURERE!C$7:C$18,MURERE!$A$7:$A$18,ÅRSTOT!$A18)+SUMIFS('BLIKK OG VENTILASJON'!C$7:C$18,'BLIKK OG VENTILASJON'!$A$7:$A$18,ÅRSTOT!$A18)+SUMIFS(ISOLATØR!C$7:C$18,ISOLATØR!$A$7:$A$18,ÅRSTOT!$A18)+SUMIFS(MALERE!C$7:C$18,MALERE!$A$7:$A$18,ÅRSTOT!$A18)+SUMIFS(TAKTEKKERE!C$7:C$18,TAKTEKKERE!$A$7:$A$18,ÅRSTOT!$A18)</f>
        <v>1392838</v>
      </c>
      <c r="D18" s="4">
        <f>SUMIFS(BETONG!D$7:D$18,BETONG!$A$7:$A$18,ÅRSTOT!$A18)+SUMIFS(TØMRERE!D$7:D$18,TØMRERE!$A$7:$A$18,ÅRSTOT!$A18)+SUMIFS(RØRLEGGERE!D$7:D$18,RØRLEGGERE!$A$7:$A$18,ÅRSTOT!$A18)+SUMIFS(MURERE!D$7:D$18,MURERE!$A$7:$A$18,ÅRSTOT!$A18)+SUMIFS('BLIKK OG VENTILASJON'!D$7:D$18,'BLIKK OG VENTILASJON'!$A$7:$A$18,ÅRSTOT!$A18)+SUMIFS(ISOLATØR!D$7:D$18,ISOLATØR!$A$7:$A$18,ÅRSTOT!$A18)+SUMIFS(MALERE!D$7:D$18,MALERE!$A$7:$A$18,ÅRSTOT!$A18)+SUMIFS(TAKTEKKERE!D$7:D$18,TAKTEKKERE!$A$7:$A$18,ÅRSTOT!$A18)</f>
        <v>39484</v>
      </c>
      <c r="E18" s="4">
        <f>SUMIFS(BETONG!E$7:E$18,BETONG!$A$7:$A$18,ÅRSTOT!$A18)+SUMIFS(TØMRERE!E$7:E$18,TØMRERE!$A$7:$A$18,ÅRSTOT!$A18)+SUMIFS(RØRLEGGERE!E$7:E$18,RØRLEGGERE!$A$7:$A$18,ÅRSTOT!$A18)+SUMIFS(MURERE!E$7:E$18,MURERE!$A$7:$A$18,ÅRSTOT!$A18)+SUMIFS('BLIKK OG VENTILASJON'!E$7:E$18,'BLIKK OG VENTILASJON'!$A$7:$A$18,ÅRSTOT!$A18)+SUMIFS(ISOLATØR!E$7:E$18,ISOLATØR!$A$7:$A$18,ÅRSTOT!$A18)+SUMIFS(MALERE!E$7:E$18,MALERE!$A$7:$A$18,ÅRSTOT!$A18)+SUMIFS(TAKTEKKERE!E$7:E$18,TAKTEKKERE!$A$7:$A$18,ÅRSTOT!$A18)</f>
        <v>6164</v>
      </c>
      <c r="F18" s="12">
        <f t="shared" si="5"/>
        <v>321.38658697193802</v>
      </c>
      <c r="G18" s="12">
        <f t="shared" si="5"/>
        <v>225.96333549643089</v>
      </c>
      <c r="H18" s="12">
        <f t="shared" si="6"/>
        <v>308.50127059235894</v>
      </c>
      <c r="I18" s="4">
        <f>SUMIFS(BETONG!I$7:I$18,BETONG!$A$7:$A$18,ÅRSTOT!$A18)+SUMIFS(TØMRERE!I$7:I$18,TØMRERE!$A$7:$A$18,ÅRSTOT!$A18)+SUMIFS(RØRLEGGERE!I$7:I$18,RØRLEGGERE!$A$7:$A$18,ÅRSTOT!$A18)+SUMIFS(MURERE!I$7:I$18,MURERE!$A$7:$A$18,ÅRSTOT!$A18)+SUMIFS('BLIKK OG VENTILASJON'!I$7:I$18,'BLIKK OG VENTILASJON'!$A$7:$A$18,ÅRSTOT!$A18)+SUMIFS(ISOLATØR!I$7:I$18,ISOLATØR!$A$7:$A$18,ÅRSTOT!$A18)+SUMIFS(MALERE!I$7:I$18,MALERE!$A$7:$A$18,ÅRSTOT!$A18)+SUMIFS(TAKTEKKERE!I$7:I$18,TAKTEKKERE!$A$7:$A$18,ÅRSTOT!$A18)</f>
        <v>15024754</v>
      </c>
      <c r="J18" s="4">
        <f>SUMIFS(BETONG!J$7:J$18,BETONG!$A$7:$A$18,ÅRSTOT!$A18)+SUMIFS(TØMRERE!J$7:J$18,TØMRERE!$A$7:$A$18,ÅRSTOT!$A18)+SUMIFS(RØRLEGGERE!J$7:J$18,RØRLEGGERE!$A$7:$A$18,ÅRSTOT!$A18)+SUMIFS(MURERE!J$7:J$18,MURERE!$A$7:$A$18,ÅRSTOT!$A18)+SUMIFS('BLIKK OG VENTILASJON'!J$7:J$18,'BLIKK OG VENTILASJON'!$A$7:$A$18,ÅRSTOT!$A18)+SUMIFS(ISOLATØR!J$7:J$18,ISOLATØR!$A$7:$A$18,ÅRSTOT!$A18)+SUMIFS(MALERE!J$7:J$18,MALERE!$A$7:$A$18,ÅRSTOT!$A18)+SUMIFS(TAKTEKKERE!J$7:J$18,TAKTEKKERE!$A$7:$A$18,ÅRSTOT!$A18)</f>
        <v>0</v>
      </c>
      <c r="K18" s="13">
        <v>310.77</v>
      </c>
      <c r="L18" s="14">
        <f t="shared" si="3"/>
        <v>-0.15541858455719143</v>
      </c>
      <c r="M18" s="34">
        <f t="shared" si="4"/>
        <v>-7.3003488356052602E-3</v>
      </c>
    </row>
    <row r="19" spans="1:15" x14ac:dyDescent="0.35">
      <c r="A19" s="28" t="s">
        <v>26</v>
      </c>
      <c r="B19" s="4">
        <f>SUMIFS(BETONG!B$7:B$18,BETONG!$A$7:$A$18,ÅRSTOT!$A19)+SUMIFS(TØMRERE!B$7:B$18,TØMRERE!$A$7:$A$18,ÅRSTOT!$A19)+SUMIFS(RØRLEGGERE!B$7:B$18,RØRLEGGERE!$A$7:$A$18,ÅRSTOT!$A19)+SUMIFS(MURERE!B$7:B$18,MURERE!$A$7:$A$18,ÅRSTOT!$A19)+SUMIFS('BLIKK OG VENTILASJON'!B$7:B$18,'BLIKK OG VENTILASJON'!$A$7:$A$18,ÅRSTOT!$A19)+SUMIFS(ISOLATØR!B$7:B$18,ISOLATØR!$A$7:$A$18,ÅRSTOT!$A19)+SUMIFS(MALERE!B$7:B$18,MALERE!$A$7:$A$18,ÅRSTOT!$A19)+SUMIFS(TAKTEKKERE!B$7:B$18,TAKTEKKERE!$A$7:$A$18,ÅRSTOT!$A19)</f>
        <v>67679293.200000003</v>
      </c>
      <c r="C19" s="4">
        <f>SUMIFS(BETONG!C$7:C$18,BETONG!$A$7:$A$18,ÅRSTOT!$A19)+SUMIFS(TØMRERE!C$7:C$18,TØMRERE!$A$7:$A$18,ÅRSTOT!$A19)+SUMIFS(RØRLEGGERE!C$7:C$18,RØRLEGGERE!$A$7:$A$18,ÅRSTOT!$A19)+SUMIFS(MURERE!C$7:C$18,MURERE!$A$7:$A$18,ÅRSTOT!$A19)+SUMIFS('BLIKK OG VENTILASJON'!C$7:C$18,'BLIKK OG VENTILASJON'!$A$7:$A$18,ÅRSTOT!$A19)+SUMIFS(ISOLATØR!C$7:C$18,ISOLATØR!$A$7:$A$18,ÅRSTOT!$A19)+SUMIFS(MALERE!C$7:C$18,MALERE!$A$7:$A$18,ÅRSTOT!$A19)+SUMIFS(TAKTEKKERE!C$7:C$18,TAKTEKKERE!$A$7:$A$18,ÅRSTOT!$A19)</f>
        <v>10154282.220000001</v>
      </c>
      <c r="D19" s="4">
        <f>SUMIFS(BETONG!D$7:D$18,BETONG!$A$7:$A$18,ÅRSTOT!$A19)+SUMIFS(TØMRERE!D$7:D$18,TØMRERE!$A$7:$A$18,ÅRSTOT!$A19)+SUMIFS(RØRLEGGERE!D$7:D$18,RØRLEGGERE!$A$7:$A$18,ÅRSTOT!$A19)+SUMIFS(MURERE!D$7:D$18,MURERE!$A$7:$A$18,ÅRSTOT!$A19)+SUMIFS('BLIKK OG VENTILASJON'!D$7:D$18,'BLIKK OG VENTILASJON'!$A$7:$A$18,ÅRSTOT!$A19)+SUMIFS(ISOLATØR!D$7:D$18,ISOLATØR!$A$7:$A$18,ÅRSTOT!$A19)+SUMIFS(MALERE!D$7:D$18,MALERE!$A$7:$A$18,ÅRSTOT!$A19)+SUMIFS(TAKTEKKERE!D$7:D$18,TAKTEKKERE!$A$7:$A$18,ÅRSTOT!$A19)</f>
        <v>183945</v>
      </c>
      <c r="E19" s="4">
        <f>SUMIFS(BETONG!E$7:E$18,BETONG!$A$7:$A$18,ÅRSTOT!$A19)+SUMIFS(TØMRERE!E$7:E$18,TØMRERE!$A$7:$A$18,ÅRSTOT!$A19)+SUMIFS(RØRLEGGERE!E$7:E$18,RØRLEGGERE!$A$7:$A$18,ÅRSTOT!$A19)+SUMIFS(MURERE!E$7:E$18,MURERE!$A$7:$A$18,ÅRSTOT!$A19)+SUMIFS('BLIKK OG VENTILASJON'!E$7:E$18,'BLIKK OG VENTILASJON'!$A$7:$A$18,ÅRSTOT!$A19)+SUMIFS(ISOLATØR!E$7:E$18,ISOLATØR!$A$7:$A$18,ÅRSTOT!$A19)+SUMIFS(MALERE!E$7:E$18,MALERE!$A$7:$A$18,ÅRSTOT!$A19)+SUMIFS(TAKTEKKERE!E$7:E$18,TAKTEKKERE!$A$7:$A$18,ÅRSTOT!$A19)</f>
        <v>41493.97</v>
      </c>
      <c r="F19" s="12">
        <f t="shared" si="5"/>
        <v>367.93222539346004</v>
      </c>
      <c r="G19" s="12">
        <f t="shared" si="5"/>
        <v>244.71705696032461</v>
      </c>
      <c r="H19" s="12">
        <f t="shared" si="6"/>
        <v>345.25342011631795</v>
      </c>
      <c r="I19" s="4">
        <f>SUMIFS(BETONG!I$7:I$18,BETONG!$A$7:$A$18,ÅRSTOT!$A19)+SUMIFS(TØMRERE!I$7:I$18,TØMRERE!$A$7:$A$18,ÅRSTOT!$A19)+SUMIFS(RØRLEGGERE!I$7:I$18,RØRLEGGERE!$A$7:$A$18,ÅRSTOT!$A19)+SUMIFS(MURERE!I$7:I$18,MURERE!$A$7:$A$18,ÅRSTOT!$A19)+SUMIFS('BLIKK OG VENTILASJON'!I$7:I$18,'BLIKK OG VENTILASJON'!$A$7:$A$18,ÅRSTOT!$A19)+SUMIFS(ISOLATØR!I$7:I$18,ISOLATØR!$A$7:$A$18,ÅRSTOT!$A19)+SUMIFS(MALERE!I$7:I$18,MALERE!$A$7:$A$18,ÅRSTOT!$A19)+SUMIFS(TAKTEKKERE!I$7:I$18,TAKTEKKERE!$A$7:$A$18,ÅRSTOT!$A19)</f>
        <v>144211257.96000001</v>
      </c>
      <c r="J19" s="4">
        <f>SUMIFS(BETONG!J$7:J$18,BETONG!$A$7:$A$18,ÅRSTOT!$A19)+SUMIFS(TØMRERE!J$7:J$18,TØMRERE!$A$7:$A$18,ÅRSTOT!$A19)+SUMIFS(RØRLEGGERE!J$7:J$18,RØRLEGGERE!$A$7:$A$18,ÅRSTOT!$A19)+SUMIFS(MURERE!J$7:J$18,MURERE!$A$7:$A$18,ÅRSTOT!$A19)+SUMIFS('BLIKK OG VENTILASJON'!J$7:J$18,'BLIKK OG VENTILASJON'!$A$7:$A$18,ÅRSTOT!$A19)+SUMIFS(ISOLATØR!J$7:J$18,ISOLATØR!$A$7:$A$18,ÅRSTOT!$A19)+SUMIFS(MALERE!J$7:J$18,MALERE!$A$7:$A$18,ÅRSTOT!$A19)+SUMIFS(TAKTEKKERE!J$7:J$18,TAKTEKKERE!$A$7:$A$18,ÅRSTOT!$A19)</f>
        <v>1561955.6400000001</v>
      </c>
      <c r="K19" s="13">
        <v>342.9</v>
      </c>
      <c r="L19" s="14">
        <f t="shared" si="3"/>
        <v>-0.53069341355601884</v>
      </c>
      <c r="M19" s="34">
        <f t="shared" si="4"/>
        <v>6.863284095415507E-3</v>
      </c>
    </row>
    <row r="20" spans="1:15" s="1" customFormat="1" thickBot="1" x14ac:dyDescent="0.35">
      <c r="A20" s="29" t="s">
        <v>27</v>
      </c>
      <c r="B20" s="35">
        <f>SUM(B7:B19)</f>
        <v>293858930.84000003</v>
      </c>
      <c r="C20" s="35">
        <f>SUM(C7:C19)</f>
        <v>34238572.490000002</v>
      </c>
      <c r="D20" s="35">
        <f>SUM(D7:D19)</f>
        <v>847115.39</v>
      </c>
      <c r="E20" s="35">
        <f>SUM(E7:E19)</f>
        <v>149161.03000000003</v>
      </c>
      <c r="F20" s="36">
        <f>IF(D20=0,0,B20/D20)</f>
        <v>346.89362784449003</v>
      </c>
      <c r="G20" s="36">
        <f>IF(E20=0,0,C20/E20)</f>
        <v>229.54100337065248</v>
      </c>
      <c r="H20" s="36">
        <f>IF(D20+E20=0,0,(B20+C20)/(D20+E20))</f>
        <v>329.32376672128811</v>
      </c>
      <c r="I20" s="37">
        <f>SUM(I7:I19)</f>
        <v>379033836.19</v>
      </c>
      <c r="J20" s="37">
        <f>SUM(J7:J19)</f>
        <v>5611770.9700000007</v>
      </c>
      <c r="K20" s="38">
        <v>327.24</v>
      </c>
      <c r="L20" s="32">
        <f>IF(I20=0,0,(B20-I20)/I20)</f>
        <v>-0.22471583594268865</v>
      </c>
      <c r="M20" s="33">
        <f>IF(K20=0,0,(H20-K20)/K20)</f>
        <v>6.367701751888828E-3</v>
      </c>
    </row>
    <row r="23" spans="1:15" ht="20" x14ac:dyDescent="0.4">
      <c r="A23" s="75" t="str">
        <f>"MÅLESTATISTIKK FOR ALLE BYGGFAG - 2. HALVÅR "&amp;FORS!$A$14</f>
        <v>MÅLESTATISTIKK FOR ALLE BYGGFAG - 2. HALVÅR 2023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5" ht="16" thickBot="1" x14ac:dyDescent="0.4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5" x14ac:dyDescent="0.35">
      <c r="A25" s="19"/>
      <c r="B25" s="20" t="s">
        <v>4</v>
      </c>
      <c r="C25" s="21"/>
      <c r="D25" s="20" t="s">
        <v>5</v>
      </c>
      <c r="E25" s="21"/>
      <c r="F25" s="20" t="str">
        <f>"Fortjeneste 2. halvår  "&amp;FORS!$A$14-0</f>
        <v>Fortjeneste 2. halvår  2023</v>
      </c>
      <c r="G25" s="22"/>
      <c r="H25" s="21"/>
      <c r="I25" s="20" t="str">
        <f>" 2. halvår  "&amp;FORS!$A$14-1</f>
        <v xml:space="preserve"> 2. halvår  2022</v>
      </c>
      <c r="J25" s="22"/>
      <c r="K25" s="21"/>
      <c r="L25" s="20" t="s">
        <v>6</v>
      </c>
      <c r="M25" s="23"/>
    </row>
    <row r="26" spans="1:15" x14ac:dyDescent="0.35">
      <c r="A26" s="24"/>
      <c r="B26" s="8" t="s">
        <v>7</v>
      </c>
      <c r="C26" s="8" t="s">
        <v>7</v>
      </c>
      <c r="D26" s="8" t="s">
        <v>7</v>
      </c>
      <c r="E26" s="8" t="s">
        <v>7</v>
      </c>
      <c r="F26" s="8" t="s">
        <v>7</v>
      </c>
      <c r="G26" s="8" t="s">
        <v>7</v>
      </c>
      <c r="H26" s="9" t="s">
        <v>8</v>
      </c>
      <c r="I26" s="8" t="s">
        <v>7</v>
      </c>
      <c r="J26" s="8" t="s">
        <v>7</v>
      </c>
      <c r="K26" s="9" t="s">
        <v>9</v>
      </c>
      <c r="L26" s="8" t="s">
        <v>7</v>
      </c>
      <c r="M26" s="25" t="s">
        <v>9</v>
      </c>
    </row>
    <row r="27" spans="1:15" x14ac:dyDescent="0.35">
      <c r="A27" s="26"/>
      <c r="B27" s="10" t="s">
        <v>10</v>
      </c>
      <c r="C27" s="10" t="s">
        <v>11</v>
      </c>
      <c r="D27" s="10" t="s">
        <v>10</v>
      </c>
      <c r="E27" s="10" t="s">
        <v>11</v>
      </c>
      <c r="F27" s="10" t="s">
        <v>10</v>
      </c>
      <c r="G27" s="10" t="s">
        <v>11</v>
      </c>
      <c r="H27" s="11" t="s">
        <v>12</v>
      </c>
      <c r="I27" s="10" t="s">
        <v>10</v>
      </c>
      <c r="J27" s="10" t="s">
        <v>11</v>
      </c>
      <c r="K27" s="11" t="s">
        <v>13</v>
      </c>
      <c r="L27" s="10" t="s">
        <v>10</v>
      </c>
      <c r="M27" s="27" t="s">
        <v>13</v>
      </c>
      <c r="O27" s="15"/>
    </row>
    <row r="28" spans="1:15" x14ac:dyDescent="0.35">
      <c r="A28" s="28" t="s">
        <v>14</v>
      </c>
      <c r="B28" s="4">
        <f>SUMIFS(BETONG!B$27:B$38,BETONG!$A$27:$A$38,ÅRSTOT!$A28)+SUMIFS(TØMRERE!B$27:B$38,TØMRERE!$A$27:$A$38,ÅRSTOT!$A28)+SUMIFS(RØRLEGGERE!B$27:B$38,RØRLEGGERE!$A$27:$A$38,ÅRSTOT!$A28)+SUMIFS(MURERE!B$27:B$38,MURERE!$A$27:$A$38,ÅRSTOT!$A28)+SUMIFS('BLIKK OG VENTILASJON'!B$27:B$38,'BLIKK OG VENTILASJON'!$A$27:$A$38,ÅRSTOT!$A28)+SUMIFS(ISOLATØR!B$27:B$38,ISOLATØR!$A$27:$A$38,ÅRSTOT!$A28)+SUMIFS(MALERE!B$27:B$38,MALERE!$A$27:$A$38,ÅRSTOT!$A28)+SUMIFS(TAKTEKKERE!B$27:B$38,TAKTEKKERE!$A$27:$A$38,ÅRSTOT!$A28)</f>
        <v>5573122</v>
      </c>
      <c r="C28" s="4">
        <f>SUMIFS(BETONG!C$27:C$38,BETONG!$A$27:$A$38,ÅRSTOT!$A28)+SUMIFS(TØMRERE!C$27:C$38,TØMRERE!$A$27:$A$38,ÅRSTOT!$A28)+SUMIFS(RØRLEGGERE!C$27:C$38,RØRLEGGERE!$A$27:$A$38,ÅRSTOT!$A28)+SUMIFS(MURERE!C$27:C$38,MURERE!$A$27:$A$38,ÅRSTOT!$A28)+SUMIFS('BLIKK OG VENTILASJON'!C$27:C$38,'BLIKK OG VENTILASJON'!$A$27:$A$38,ÅRSTOT!$A28)+SUMIFS(ISOLATØR!C$27:C$38,ISOLATØR!$A$27:$A$38,ÅRSTOT!$A28)+SUMIFS(MALERE!C$27:C$38,MALERE!$A$27:$A$38,ÅRSTOT!$A28)+SUMIFS(TAKTEKKERE!C$27:C$38,TAKTEKKERE!$A$27:$A$38,ÅRSTOT!$A28)</f>
        <v>0</v>
      </c>
      <c r="D28" s="4">
        <f>SUMIFS(BETONG!D$27:D$38,BETONG!$A$27:$A$38,ÅRSTOT!$A28)+SUMIFS(TØMRERE!D$27:D$38,TØMRERE!$A$27:$A$38,ÅRSTOT!$A28)+SUMIFS(RØRLEGGERE!D$27:D$38,RØRLEGGERE!$A$27:$A$38,ÅRSTOT!$A28)+SUMIFS(MURERE!D$27:D$38,MURERE!$A$27:$A$38,ÅRSTOT!$A28)+SUMIFS('BLIKK OG VENTILASJON'!D$27:D$38,'BLIKK OG VENTILASJON'!$A$27:$A$38,ÅRSTOT!$A28)+SUMIFS(ISOLATØR!D$27:D$38,ISOLATØR!$A$27:$A$38,ÅRSTOT!$A28)+SUMIFS(MALERE!D$27:D$38,MALERE!$A$27:$A$38,ÅRSTOT!$A28)+SUMIFS(TAKTEKKERE!D$27:D$38,TAKTEKKERE!$A$27:$A$38,ÅRSTOT!$A28)</f>
        <v>16040</v>
      </c>
      <c r="E28" s="4">
        <f>SUMIFS(BETONG!E$27:E$38,BETONG!$A$27:$A$38,ÅRSTOT!$A28)+SUMIFS(TØMRERE!E$27:E$38,TØMRERE!$A$27:$A$38,ÅRSTOT!$A28)+SUMIFS(RØRLEGGERE!E$27:E$38,RØRLEGGERE!$A$27:$A$38,ÅRSTOT!$A28)+SUMIFS(MURERE!E$27:E$38,MURERE!$A$27:$A$38,ÅRSTOT!$A28)+SUMIFS('BLIKK OG VENTILASJON'!E$27:E$38,'BLIKK OG VENTILASJON'!$A$27:$A$38,ÅRSTOT!$A28)+SUMIFS(ISOLATØR!E$27:E$38,ISOLATØR!$A$27:$A$38,ÅRSTOT!$A28)+SUMIFS(MALERE!E$27:E$38,MALERE!$A$27:$A$38,ÅRSTOT!$A28)+SUMIFS(TAKTEKKERE!E$27:E$38,TAKTEKKERE!$A$27:$A$38,ÅRSTOT!$A28)</f>
        <v>0</v>
      </c>
      <c r="F28" s="12">
        <f>IF(D28=0,0,B28/D28)</f>
        <v>347.45149625935164</v>
      </c>
      <c r="G28" s="12">
        <f t="shared" ref="F28:G41" si="7">IF(E28=0,0,C28/E28)</f>
        <v>0</v>
      </c>
      <c r="H28" s="12">
        <f t="shared" ref="H28:H41" si="8">IF(D28+E28=0,0,(B28+C28)/(D28+E28))</f>
        <v>347.45149625935164</v>
      </c>
      <c r="I28" s="4">
        <f>SUMIFS(BETONG!I$27:I$38,BETONG!$A$27:$A$38,ÅRSTOT!$A28)+SUMIFS(TØMRERE!I$27:I$38,TØMRERE!$A$27:$A$38,ÅRSTOT!$A28)+SUMIFS(RØRLEGGERE!I$27:I$38,RØRLEGGERE!$A$27:$A$38,ÅRSTOT!$A28)+SUMIFS(MURERE!I$27:I$38,MURERE!$A$27:$A$38,ÅRSTOT!$A28)+SUMIFS('BLIKK OG VENTILASJON'!I$27:I$38,'BLIKK OG VENTILASJON'!$A$27:$A$38,ÅRSTOT!$A28)+SUMIFS(ISOLATØR!I$27:I$38,ISOLATØR!$A$27:$A$38,ÅRSTOT!$A28)+SUMIFS(MALERE!I$27:I$38,MALERE!$A$27:$A$38,ÅRSTOT!$A28)+SUMIFS(TAKTEKKERE!I$27:I$38,TAKTEKKERE!$A$27:$A$38,ÅRSTOT!$A28)</f>
        <v>3533298</v>
      </c>
      <c r="J28" s="4">
        <f>SUMIFS(BETONG!J$27:J$38,BETONG!$A$27:$A$38,ÅRSTOT!$A28)+SUMIFS(TØMRERE!J$27:J$38,TØMRERE!$A$27:$A$38,ÅRSTOT!$A28)+SUMIFS(RØRLEGGERE!J$27:J$38,RØRLEGGERE!$A$27:$A$38,ÅRSTOT!$A28)+SUMIFS(MURERE!J$27:J$38,MURERE!$A$27:$A$38,ÅRSTOT!$A28)+SUMIFS('BLIKK OG VENTILASJON'!J$27:J$38,'BLIKK OG VENTILASJON'!$A$27:$A$38,ÅRSTOT!$A28)+SUMIFS(ISOLATØR!J$27:J$38,ISOLATØR!$A$27:$A$38,ÅRSTOT!$A28)+SUMIFS(MALERE!J$27:J$38,MALERE!$A$27:$A$38,ÅRSTOT!$A28)+SUMIFS(TAKTEKKERE!J$27:J$38,TAKTEKKERE!$A$27:$A$38,ÅRSTOT!$A28)</f>
        <v>0</v>
      </c>
      <c r="K28" s="13">
        <v>346.52</v>
      </c>
      <c r="L28" s="14">
        <f>IF(I28=0,0,(B28-I28)/I28)</f>
        <v>0.57731445238980694</v>
      </c>
      <c r="M28" s="34">
        <f t="shared" ref="M28:M41" si="9">IF(K28=0,0,(H28-K28)/K28)</f>
        <v>2.688145732862926E-3</v>
      </c>
    </row>
    <row r="29" spans="1:15" x14ac:dyDescent="0.35">
      <c r="A29" s="28" t="s">
        <v>15</v>
      </c>
      <c r="B29" s="4">
        <f>SUMIFS(BETONG!B$27:B$38,BETONG!$A$27:$A$38,ÅRSTOT!$A29)+SUMIFS(TØMRERE!B$27:B$38,TØMRERE!$A$27:$A$38,ÅRSTOT!$A29)+SUMIFS(RØRLEGGERE!B$27:B$38,RØRLEGGERE!$A$27:$A$38,ÅRSTOT!$A29)+SUMIFS(MURERE!B$27:B$38,MURERE!$A$27:$A$38,ÅRSTOT!$A29)+SUMIFS('BLIKK OG VENTILASJON'!B$27:B$38,'BLIKK OG VENTILASJON'!$A$27:$A$38,ÅRSTOT!$A29)+SUMIFS(ISOLATØR!B$27:B$38,ISOLATØR!$A$27:$A$38,ÅRSTOT!$A29)+SUMIFS(MALERE!B$27:B$38,MALERE!$A$27:$A$38,ÅRSTOT!$A29)+SUMIFS(TAKTEKKERE!B$27:B$38,TAKTEKKERE!$A$27:$A$38,ÅRSTOT!$A29)</f>
        <v>12882116.550000001</v>
      </c>
      <c r="C29" s="4">
        <f>SUMIFS(BETONG!C$27:C$38,BETONG!$A$27:$A$38,ÅRSTOT!$A29)+SUMIFS(TØMRERE!C$27:C$38,TØMRERE!$A$27:$A$38,ÅRSTOT!$A29)+SUMIFS(RØRLEGGERE!C$27:C$38,RØRLEGGERE!$A$27:$A$38,ÅRSTOT!$A29)+SUMIFS(MURERE!C$27:C$38,MURERE!$A$27:$A$38,ÅRSTOT!$A29)+SUMIFS('BLIKK OG VENTILASJON'!C$27:C$38,'BLIKK OG VENTILASJON'!$A$27:$A$38,ÅRSTOT!$A29)+SUMIFS(ISOLATØR!C$27:C$38,ISOLATØR!$A$27:$A$38,ÅRSTOT!$A29)+SUMIFS(MALERE!C$27:C$38,MALERE!$A$27:$A$38,ÅRSTOT!$A29)+SUMIFS(TAKTEKKERE!C$27:C$38,TAKTEKKERE!$A$27:$A$38,ÅRSTOT!$A29)</f>
        <v>0</v>
      </c>
      <c r="D29" s="4">
        <f>SUMIFS(BETONG!D$27:D$38,BETONG!$A$27:$A$38,ÅRSTOT!$A29)+SUMIFS(TØMRERE!D$27:D$38,TØMRERE!$A$27:$A$38,ÅRSTOT!$A29)+SUMIFS(RØRLEGGERE!D$27:D$38,RØRLEGGERE!$A$27:$A$38,ÅRSTOT!$A29)+SUMIFS(MURERE!D$27:D$38,MURERE!$A$27:$A$38,ÅRSTOT!$A29)+SUMIFS('BLIKK OG VENTILASJON'!D$27:D$38,'BLIKK OG VENTILASJON'!$A$27:$A$38,ÅRSTOT!$A29)+SUMIFS(ISOLATØR!D$27:D$38,ISOLATØR!$A$27:$A$38,ÅRSTOT!$A29)+SUMIFS(MALERE!D$27:D$38,MALERE!$A$27:$A$38,ÅRSTOT!$A29)+SUMIFS(TAKTEKKERE!D$27:D$38,TAKTEKKERE!$A$27:$A$38,ÅRSTOT!$A29)</f>
        <v>38181.129999999997</v>
      </c>
      <c r="E29" s="4">
        <f>SUMIFS(BETONG!E$27:E$38,BETONG!$A$27:$A$38,ÅRSTOT!$A29)+SUMIFS(TØMRERE!E$27:E$38,TØMRERE!$A$27:$A$38,ÅRSTOT!$A29)+SUMIFS(RØRLEGGERE!E$27:E$38,RØRLEGGERE!$A$27:$A$38,ÅRSTOT!$A29)+SUMIFS(MURERE!E$27:E$38,MURERE!$A$27:$A$38,ÅRSTOT!$A29)+SUMIFS('BLIKK OG VENTILASJON'!E$27:E$38,'BLIKK OG VENTILASJON'!$A$27:$A$38,ÅRSTOT!$A29)+SUMIFS(ISOLATØR!E$27:E$38,ISOLATØR!$A$27:$A$38,ÅRSTOT!$A29)+SUMIFS(MALERE!E$27:E$38,MALERE!$A$27:$A$38,ÅRSTOT!$A29)+SUMIFS(TAKTEKKERE!E$27:E$38,TAKTEKKERE!$A$27:$A$38,ÅRSTOT!$A29)</f>
        <v>0</v>
      </c>
      <c r="F29" s="12">
        <f t="shared" si="7"/>
        <v>337.39484792618765</v>
      </c>
      <c r="G29" s="12">
        <f t="shared" si="7"/>
        <v>0</v>
      </c>
      <c r="H29" s="12">
        <f t="shared" si="8"/>
        <v>337.39484792618765</v>
      </c>
      <c r="I29" s="4">
        <f>SUMIFS(BETONG!I$27:I$38,BETONG!$A$27:$A$38,ÅRSTOT!$A29)+SUMIFS(TØMRERE!I$27:I$38,TØMRERE!$A$27:$A$38,ÅRSTOT!$A29)+SUMIFS(RØRLEGGERE!I$27:I$38,RØRLEGGERE!$A$27:$A$38,ÅRSTOT!$A29)+SUMIFS(MURERE!I$27:I$38,MURERE!$A$27:$A$38,ÅRSTOT!$A29)+SUMIFS('BLIKK OG VENTILASJON'!I$27:I$38,'BLIKK OG VENTILASJON'!$A$27:$A$38,ÅRSTOT!$A29)+SUMIFS(ISOLATØR!I$27:I$38,ISOLATØR!$A$27:$A$38,ÅRSTOT!$A29)+SUMIFS(MALERE!I$27:I$38,MALERE!$A$27:$A$38,ÅRSTOT!$A29)+SUMIFS(TAKTEKKERE!I$27:I$38,TAKTEKKERE!$A$27:$A$38,ÅRSTOT!$A29)</f>
        <v>24232798.079999998</v>
      </c>
      <c r="J29" s="4">
        <f>SUMIFS(BETONG!J$27:J$38,BETONG!$A$27:$A$38,ÅRSTOT!$A29)+SUMIFS(TØMRERE!J$27:J$38,TØMRERE!$A$27:$A$38,ÅRSTOT!$A29)+SUMIFS(RØRLEGGERE!J$27:J$38,RØRLEGGERE!$A$27:$A$38,ÅRSTOT!$A29)+SUMIFS(MURERE!J$27:J$38,MURERE!$A$27:$A$38,ÅRSTOT!$A29)+SUMIFS('BLIKK OG VENTILASJON'!J$27:J$38,'BLIKK OG VENTILASJON'!$A$27:$A$38,ÅRSTOT!$A29)+SUMIFS(ISOLATØR!J$27:J$38,ISOLATØR!$A$27:$A$38,ÅRSTOT!$A29)+SUMIFS(MALERE!J$27:J$38,MALERE!$A$27:$A$38,ÅRSTOT!$A29)+SUMIFS(TAKTEKKERE!J$27:J$38,TAKTEKKERE!$A$27:$A$38,ÅRSTOT!$A29)</f>
        <v>0</v>
      </c>
      <c r="K29" s="13">
        <v>328.62</v>
      </c>
      <c r="L29" s="14">
        <f t="shared" ref="L29:L41" si="10">IF(I29=0,0,(B29-I29)/I29)</f>
        <v>-0.46840160564734912</v>
      </c>
      <c r="M29" s="34">
        <f t="shared" si="9"/>
        <v>2.6702111637111701E-2</v>
      </c>
    </row>
    <row r="30" spans="1:15" x14ac:dyDescent="0.35">
      <c r="A30" s="28" t="s">
        <v>16</v>
      </c>
      <c r="B30" s="4">
        <f>SUMIFS(BETONG!B$27:B$38,BETONG!$A$27:$A$38,ÅRSTOT!$A30)+SUMIFS(TØMRERE!B$27:B$38,TØMRERE!$A$27:$A$38,ÅRSTOT!$A30)+SUMIFS(RØRLEGGERE!B$27:B$38,RØRLEGGERE!$A$27:$A$38,ÅRSTOT!$A30)+SUMIFS(MURERE!B$27:B$38,MURERE!$A$27:$A$38,ÅRSTOT!$A30)+SUMIFS('BLIKK OG VENTILASJON'!B$27:B$38,'BLIKK OG VENTILASJON'!$A$27:$A$38,ÅRSTOT!$A30)+SUMIFS(ISOLATØR!B$27:B$38,ISOLATØR!$A$27:$A$38,ÅRSTOT!$A30)+SUMIFS(MALERE!B$27:B$38,MALERE!$A$27:$A$38,ÅRSTOT!$A30)+SUMIFS(TAKTEKKERE!B$27:B$38,TAKTEKKERE!$A$27:$A$38,ÅRSTOT!$A30)</f>
        <v>459809.23</v>
      </c>
      <c r="C30" s="4">
        <f>SUMIFS(BETONG!C$27:C$38,BETONG!$A$27:$A$38,ÅRSTOT!$A30)+SUMIFS(TØMRERE!C$27:C$38,TØMRERE!$A$27:$A$38,ÅRSTOT!$A30)+SUMIFS(RØRLEGGERE!C$27:C$38,RØRLEGGERE!$A$27:$A$38,ÅRSTOT!$A30)+SUMIFS(MURERE!C$27:C$38,MURERE!$A$27:$A$38,ÅRSTOT!$A30)+SUMIFS('BLIKK OG VENTILASJON'!C$27:C$38,'BLIKK OG VENTILASJON'!$A$27:$A$38,ÅRSTOT!$A30)+SUMIFS(ISOLATØR!C$27:C$38,ISOLATØR!$A$27:$A$38,ÅRSTOT!$A30)+SUMIFS(MALERE!C$27:C$38,MALERE!$A$27:$A$38,ÅRSTOT!$A30)+SUMIFS(TAKTEKKERE!C$27:C$38,TAKTEKKERE!$A$27:$A$38,ÅRSTOT!$A30)</f>
        <v>1244676.48</v>
      </c>
      <c r="D30" s="4">
        <f>SUMIFS(BETONG!D$27:D$38,BETONG!$A$27:$A$38,ÅRSTOT!$A30)+SUMIFS(TØMRERE!D$27:D$38,TØMRERE!$A$27:$A$38,ÅRSTOT!$A30)+SUMIFS(RØRLEGGERE!D$27:D$38,RØRLEGGERE!$A$27:$A$38,ÅRSTOT!$A30)+SUMIFS(MURERE!D$27:D$38,MURERE!$A$27:$A$38,ÅRSTOT!$A30)+SUMIFS('BLIKK OG VENTILASJON'!D$27:D$38,'BLIKK OG VENTILASJON'!$A$27:$A$38,ÅRSTOT!$A30)+SUMIFS(ISOLATØR!D$27:D$38,ISOLATØR!$A$27:$A$38,ÅRSTOT!$A30)+SUMIFS(MALERE!D$27:D$38,MALERE!$A$27:$A$38,ÅRSTOT!$A30)+SUMIFS(TAKTEKKERE!D$27:D$38,TAKTEKKERE!$A$27:$A$38,ÅRSTOT!$A30)</f>
        <v>1491.4</v>
      </c>
      <c r="E30" s="4">
        <f>SUMIFS(BETONG!E$27:E$38,BETONG!$A$27:$A$38,ÅRSTOT!$A30)+SUMIFS(TØMRERE!E$27:E$38,TØMRERE!$A$27:$A$38,ÅRSTOT!$A30)+SUMIFS(RØRLEGGERE!E$27:E$38,RØRLEGGERE!$A$27:$A$38,ÅRSTOT!$A30)+SUMIFS(MURERE!E$27:E$38,MURERE!$A$27:$A$38,ÅRSTOT!$A30)+SUMIFS('BLIKK OG VENTILASJON'!E$27:E$38,'BLIKK OG VENTILASJON'!$A$27:$A$38,ÅRSTOT!$A30)+SUMIFS(ISOLATØR!E$27:E$38,ISOLATØR!$A$27:$A$38,ÅRSTOT!$A30)+SUMIFS(MALERE!E$27:E$38,MALERE!$A$27:$A$38,ÅRSTOT!$A30)+SUMIFS(TAKTEKKERE!E$27:E$38,TAKTEKKERE!$A$27:$A$38,ÅRSTOT!$A30)</f>
        <v>4695</v>
      </c>
      <c r="F30" s="12">
        <f t="shared" si="7"/>
        <v>308.30711412096014</v>
      </c>
      <c r="G30" s="12">
        <f t="shared" si="7"/>
        <v>265.10681150159746</v>
      </c>
      <c r="H30" s="12">
        <f t="shared" si="8"/>
        <v>275.52141956549855</v>
      </c>
      <c r="I30" s="4">
        <f>SUMIFS(BETONG!I$27:I$38,BETONG!$A$27:$A$38,ÅRSTOT!$A30)+SUMIFS(TØMRERE!I$27:I$38,TØMRERE!$A$27:$A$38,ÅRSTOT!$A30)+SUMIFS(RØRLEGGERE!I$27:I$38,RØRLEGGERE!$A$27:$A$38,ÅRSTOT!$A30)+SUMIFS(MURERE!I$27:I$38,MURERE!$A$27:$A$38,ÅRSTOT!$A30)+SUMIFS('BLIKK OG VENTILASJON'!I$27:I$38,'BLIKK OG VENTILASJON'!$A$27:$A$38,ÅRSTOT!$A30)+SUMIFS(ISOLATØR!I$27:I$38,ISOLATØR!$A$27:$A$38,ÅRSTOT!$A30)+SUMIFS(MALERE!I$27:I$38,MALERE!$A$27:$A$38,ÅRSTOT!$A30)+SUMIFS(TAKTEKKERE!I$27:I$38,TAKTEKKERE!$A$27:$A$38,ÅRSTOT!$A30)</f>
        <v>0</v>
      </c>
      <c r="J30" s="4">
        <f>SUMIFS(BETONG!J$27:J$38,BETONG!$A$27:$A$38,ÅRSTOT!$A30)+SUMIFS(TØMRERE!J$27:J$38,TØMRERE!$A$27:$A$38,ÅRSTOT!$A30)+SUMIFS(RØRLEGGERE!J$27:J$38,RØRLEGGERE!$A$27:$A$38,ÅRSTOT!$A30)+SUMIFS(MURERE!J$27:J$38,MURERE!$A$27:$A$38,ÅRSTOT!$A30)+SUMIFS('BLIKK OG VENTILASJON'!J$27:J$38,'BLIKK OG VENTILASJON'!$A$27:$A$38,ÅRSTOT!$A30)+SUMIFS(ISOLATØR!J$27:J$38,ISOLATØR!$A$27:$A$38,ÅRSTOT!$A30)+SUMIFS(MALERE!J$27:J$38,MALERE!$A$27:$A$38,ÅRSTOT!$A30)+SUMIFS(TAKTEKKERE!J$27:J$38,TAKTEKKERE!$A$27:$A$38,ÅRSTOT!$A30)</f>
        <v>0</v>
      </c>
      <c r="K30" s="13"/>
      <c r="L30" s="14">
        <f t="shared" si="10"/>
        <v>0</v>
      </c>
      <c r="M30" s="34">
        <f t="shared" si="9"/>
        <v>0</v>
      </c>
    </row>
    <row r="31" spans="1:15" x14ac:dyDescent="0.35">
      <c r="A31" s="28"/>
      <c r="B31" s="4">
        <f>SUMIFS(BETONG!B$27:B$38,BETONG!$A$27:$A$38,ÅRSTOT!$A31)+SUMIFS(TØMRERE!B$27:B$38,TØMRERE!$A$27:$A$38,ÅRSTOT!$A31)+SUMIFS(RØRLEGGERE!B$27:B$38,RØRLEGGERE!$A$27:$A$38,ÅRSTOT!$A31)+SUMIFS(MURERE!B$27:B$38,MURERE!$A$27:$A$38,ÅRSTOT!$A31)+SUMIFS('BLIKK OG VENTILASJON'!B$27:B$38,'BLIKK OG VENTILASJON'!$A$27:$A$38,ÅRSTOT!$A31)+SUMIFS(ISOLATØR!B$27:B$38,ISOLATØR!$A$27:$A$38,ÅRSTOT!$A31)+SUMIFS(MALERE!B$27:B$38,MALERE!$A$27:$A$38,ÅRSTOT!$A31)+SUMIFS(TAKTEKKERE!B$27:B$38,TAKTEKKERE!$A$27:$A$38,ÅRSTOT!$A31)</f>
        <v>0</v>
      </c>
      <c r="C31" s="4">
        <f>SUMIFS(BETONG!C$27:C$38,BETONG!$A$27:$A$38,ÅRSTOT!$A31)+SUMIFS(TØMRERE!C$27:C$38,TØMRERE!$A$27:$A$38,ÅRSTOT!$A31)+SUMIFS(RØRLEGGERE!C$27:C$38,RØRLEGGERE!$A$27:$A$38,ÅRSTOT!$A31)+SUMIFS(MURERE!C$27:C$38,MURERE!$A$27:$A$38,ÅRSTOT!$A31)+SUMIFS('BLIKK OG VENTILASJON'!C$27:C$38,'BLIKK OG VENTILASJON'!$A$27:$A$38,ÅRSTOT!$A31)+SUMIFS(ISOLATØR!C$27:C$38,ISOLATØR!$A$27:$A$38,ÅRSTOT!$A31)+SUMIFS(MALERE!C$27:C$38,MALERE!$A$27:$A$38,ÅRSTOT!$A31)+SUMIFS(TAKTEKKERE!C$27:C$38,TAKTEKKERE!$A$27:$A$38,ÅRSTOT!$A31)</f>
        <v>0</v>
      </c>
      <c r="D31" s="4">
        <f>SUMIFS(BETONG!D$27:D$38,BETONG!$A$27:$A$38,ÅRSTOT!$A31)+SUMIFS(TØMRERE!D$27:D$38,TØMRERE!$A$27:$A$38,ÅRSTOT!$A31)+SUMIFS(RØRLEGGERE!D$27:D$38,RØRLEGGERE!$A$27:$A$38,ÅRSTOT!$A31)+SUMIFS(MURERE!D$27:D$38,MURERE!$A$27:$A$38,ÅRSTOT!$A31)+SUMIFS('BLIKK OG VENTILASJON'!D$27:D$38,'BLIKK OG VENTILASJON'!$A$27:$A$38,ÅRSTOT!$A31)+SUMIFS(ISOLATØR!D$27:D$38,ISOLATØR!$A$27:$A$38,ÅRSTOT!$A31)+SUMIFS(MALERE!D$27:D$38,MALERE!$A$27:$A$38,ÅRSTOT!$A31)+SUMIFS(TAKTEKKERE!D$27:D$38,TAKTEKKERE!$A$27:$A$38,ÅRSTOT!$A31)</f>
        <v>0</v>
      </c>
      <c r="E31" s="4">
        <f>SUMIFS(BETONG!E$27:E$38,BETONG!$A$27:$A$38,ÅRSTOT!$A31)+SUMIFS(TØMRERE!E$27:E$38,TØMRERE!$A$27:$A$38,ÅRSTOT!$A31)+SUMIFS(RØRLEGGERE!E$27:E$38,RØRLEGGERE!$A$27:$A$38,ÅRSTOT!$A31)+SUMIFS(MURERE!E$27:E$38,MURERE!$A$27:$A$38,ÅRSTOT!$A31)+SUMIFS('BLIKK OG VENTILASJON'!E$27:E$38,'BLIKK OG VENTILASJON'!$A$27:$A$38,ÅRSTOT!$A31)+SUMIFS(ISOLATØR!E$27:E$38,ISOLATØR!$A$27:$A$38,ÅRSTOT!$A31)+SUMIFS(MALERE!E$27:E$38,MALERE!$A$27:$A$38,ÅRSTOT!$A31)+SUMIFS(TAKTEKKERE!E$27:E$38,TAKTEKKERE!$A$27:$A$38,ÅRSTOT!$A31)</f>
        <v>0</v>
      </c>
      <c r="F31" s="12">
        <f t="shared" si="7"/>
        <v>0</v>
      </c>
      <c r="G31" s="12">
        <f t="shared" si="7"/>
        <v>0</v>
      </c>
      <c r="H31" s="12">
        <f t="shared" si="8"/>
        <v>0</v>
      </c>
      <c r="I31" s="4">
        <f>SUMIFS(BETONG!I$27:I$38,BETONG!$A$27:$A$38,ÅRSTOT!$A31)+SUMIFS(TØMRERE!I$27:I$38,TØMRERE!$A$27:$A$38,ÅRSTOT!$A31)+SUMIFS(RØRLEGGERE!I$27:I$38,RØRLEGGERE!$A$27:$A$38,ÅRSTOT!$A31)+SUMIFS(MURERE!I$27:I$38,MURERE!$A$27:$A$38,ÅRSTOT!$A31)+SUMIFS('BLIKK OG VENTILASJON'!I$27:I$38,'BLIKK OG VENTILASJON'!$A$27:$A$38,ÅRSTOT!$A31)+SUMIFS(ISOLATØR!I$27:I$38,ISOLATØR!$A$27:$A$38,ÅRSTOT!$A31)+SUMIFS(MALERE!I$27:I$38,MALERE!$A$27:$A$38,ÅRSTOT!$A31)+SUMIFS(TAKTEKKERE!I$27:I$38,TAKTEKKERE!$A$27:$A$38,ÅRSTOT!$A31)</f>
        <v>0</v>
      </c>
      <c r="J31" s="4">
        <f>SUMIFS(BETONG!J$27:J$38,BETONG!$A$27:$A$38,ÅRSTOT!$A31)+SUMIFS(TØMRERE!J$27:J$38,TØMRERE!$A$27:$A$38,ÅRSTOT!$A31)+SUMIFS(RØRLEGGERE!J$27:J$38,RØRLEGGERE!$A$27:$A$38,ÅRSTOT!$A31)+SUMIFS(MURERE!J$27:J$38,MURERE!$A$27:$A$38,ÅRSTOT!$A31)+SUMIFS('BLIKK OG VENTILASJON'!J$27:J$38,'BLIKK OG VENTILASJON'!$A$27:$A$38,ÅRSTOT!$A31)+SUMIFS(ISOLATØR!J$27:J$38,ISOLATØR!$A$27:$A$38,ÅRSTOT!$A31)+SUMIFS(MALERE!J$27:J$38,MALERE!$A$27:$A$38,ÅRSTOT!$A31)+SUMIFS(TAKTEKKERE!J$27:J$38,TAKTEKKERE!$A$27:$A$38,ÅRSTOT!$A31)</f>
        <v>0</v>
      </c>
      <c r="K31" s="13">
        <v>0</v>
      </c>
      <c r="L31" s="14">
        <f t="shared" si="10"/>
        <v>0</v>
      </c>
      <c r="M31" s="34">
        <f t="shared" si="9"/>
        <v>0</v>
      </c>
    </row>
    <row r="32" spans="1:15" x14ac:dyDescent="0.35">
      <c r="A32" s="28"/>
      <c r="B32" s="4">
        <f>SUMIFS(BETONG!B$27:B$38,BETONG!$A$27:$A$38,ÅRSTOT!$A32)+SUMIFS(TØMRERE!B$27:B$38,TØMRERE!$A$27:$A$38,ÅRSTOT!$A32)+SUMIFS(RØRLEGGERE!B$27:B$38,RØRLEGGERE!$A$27:$A$38,ÅRSTOT!$A32)+SUMIFS(MURERE!B$27:B$38,MURERE!$A$27:$A$38,ÅRSTOT!$A32)+SUMIFS('BLIKK OG VENTILASJON'!B$27:B$38,'BLIKK OG VENTILASJON'!$A$27:$A$38,ÅRSTOT!$A32)+SUMIFS(ISOLATØR!B$27:B$38,ISOLATØR!$A$27:$A$38,ÅRSTOT!$A32)+SUMIFS(MALERE!B$27:B$38,MALERE!$A$27:$A$38,ÅRSTOT!$A32)+SUMIFS(TAKTEKKERE!B$27:B$38,TAKTEKKERE!$A$27:$A$38,ÅRSTOT!$A32)</f>
        <v>0</v>
      </c>
      <c r="C32" s="4">
        <f>SUMIFS(BETONG!C$27:C$38,BETONG!$A$27:$A$38,ÅRSTOT!$A32)+SUMIFS(TØMRERE!C$27:C$38,TØMRERE!$A$27:$A$38,ÅRSTOT!$A32)+SUMIFS(RØRLEGGERE!C$27:C$38,RØRLEGGERE!$A$27:$A$38,ÅRSTOT!$A32)+SUMIFS(MURERE!C$27:C$38,MURERE!$A$27:$A$38,ÅRSTOT!$A32)+SUMIFS('BLIKK OG VENTILASJON'!C$27:C$38,'BLIKK OG VENTILASJON'!$A$27:$A$38,ÅRSTOT!$A32)+SUMIFS(ISOLATØR!C$27:C$38,ISOLATØR!$A$27:$A$38,ÅRSTOT!$A32)+SUMIFS(MALERE!C$27:C$38,MALERE!$A$27:$A$38,ÅRSTOT!$A32)+SUMIFS(TAKTEKKERE!C$27:C$38,TAKTEKKERE!$A$27:$A$38,ÅRSTOT!$A32)</f>
        <v>0</v>
      </c>
      <c r="D32" s="4">
        <f>SUMIFS(BETONG!D$27:D$38,BETONG!$A$27:$A$38,ÅRSTOT!$A32)+SUMIFS(TØMRERE!D$27:D$38,TØMRERE!$A$27:$A$38,ÅRSTOT!$A32)+SUMIFS(RØRLEGGERE!D$27:D$38,RØRLEGGERE!$A$27:$A$38,ÅRSTOT!$A32)+SUMIFS(MURERE!D$27:D$38,MURERE!$A$27:$A$38,ÅRSTOT!$A32)+SUMIFS('BLIKK OG VENTILASJON'!D$27:D$38,'BLIKK OG VENTILASJON'!$A$27:$A$38,ÅRSTOT!$A32)+SUMIFS(ISOLATØR!D$27:D$38,ISOLATØR!$A$27:$A$38,ÅRSTOT!$A32)+SUMIFS(MALERE!D$27:D$38,MALERE!$A$27:$A$38,ÅRSTOT!$A32)+SUMIFS(TAKTEKKERE!D$27:D$38,TAKTEKKERE!$A$27:$A$38,ÅRSTOT!$A32)</f>
        <v>0</v>
      </c>
      <c r="E32" s="4">
        <f>SUMIFS(BETONG!E$27:E$38,BETONG!$A$27:$A$38,ÅRSTOT!$A32)+SUMIFS(TØMRERE!E$27:E$38,TØMRERE!$A$27:$A$38,ÅRSTOT!$A32)+SUMIFS(RØRLEGGERE!E$27:E$38,RØRLEGGERE!$A$27:$A$38,ÅRSTOT!$A32)+SUMIFS(MURERE!E$27:E$38,MURERE!$A$27:$A$38,ÅRSTOT!$A32)+SUMIFS('BLIKK OG VENTILASJON'!E$27:E$38,'BLIKK OG VENTILASJON'!$A$27:$A$38,ÅRSTOT!$A32)+SUMIFS(ISOLATØR!E$27:E$38,ISOLATØR!$A$27:$A$38,ÅRSTOT!$A32)+SUMIFS(MALERE!E$27:E$38,MALERE!$A$27:$A$38,ÅRSTOT!$A32)+SUMIFS(TAKTEKKERE!E$27:E$38,TAKTEKKERE!$A$27:$A$38,ÅRSTOT!$A32)</f>
        <v>0</v>
      </c>
      <c r="F32" s="12">
        <f t="shared" si="7"/>
        <v>0</v>
      </c>
      <c r="G32" s="12">
        <f t="shared" si="7"/>
        <v>0</v>
      </c>
      <c r="H32" s="12">
        <f t="shared" si="8"/>
        <v>0</v>
      </c>
      <c r="I32" s="4">
        <f>SUMIFS(BETONG!I$27:I$38,BETONG!$A$27:$A$38,ÅRSTOT!$A32)+SUMIFS(TØMRERE!I$27:I$38,TØMRERE!$A$27:$A$38,ÅRSTOT!$A32)+SUMIFS(RØRLEGGERE!I$27:I$38,RØRLEGGERE!$A$27:$A$38,ÅRSTOT!$A32)+SUMIFS(MURERE!I$27:I$38,MURERE!$A$27:$A$38,ÅRSTOT!$A32)+SUMIFS('BLIKK OG VENTILASJON'!I$27:I$38,'BLIKK OG VENTILASJON'!$A$27:$A$38,ÅRSTOT!$A32)+SUMIFS(ISOLATØR!I$27:I$38,ISOLATØR!$A$27:$A$38,ÅRSTOT!$A32)+SUMIFS(MALERE!I$27:I$38,MALERE!$A$27:$A$38,ÅRSTOT!$A32)+SUMIFS(TAKTEKKERE!I$27:I$38,TAKTEKKERE!$A$27:$A$38,ÅRSTOT!$A32)</f>
        <v>0</v>
      </c>
      <c r="J32" s="4">
        <f>SUMIFS(BETONG!J$27:J$38,BETONG!$A$27:$A$38,ÅRSTOT!$A32)+SUMIFS(TØMRERE!J$27:J$38,TØMRERE!$A$27:$A$38,ÅRSTOT!$A32)+SUMIFS(RØRLEGGERE!J$27:J$38,RØRLEGGERE!$A$27:$A$38,ÅRSTOT!$A32)+SUMIFS(MURERE!J$27:J$38,MURERE!$A$27:$A$38,ÅRSTOT!$A32)+SUMIFS('BLIKK OG VENTILASJON'!J$27:J$38,'BLIKK OG VENTILASJON'!$A$27:$A$38,ÅRSTOT!$A32)+SUMIFS(ISOLATØR!J$27:J$38,ISOLATØR!$A$27:$A$38,ÅRSTOT!$A32)+SUMIFS(MALERE!J$27:J$38,MALERE!$A$27:$A$38,ÅRSTOT!$A32)+SUMIFS(TAKTEKKERE!J$27:J$38,TAKTEKKERE!$A$27:$A$38,ÅRSTOT!$A32)</f>
        <v>0</v>
      </c>
      <c r="K32" s="13"/>
      <c r="L32" s="14">
        <f t="shared" si="10"/>
        <v>0</v>
      </c>
      <c r="M32" s="34">
        <f t="shared" si="9"/>
        <v>0</v>
      </c>
    </row>
    <row r="33" spans="1:13" x14ac:dyDescent="0.35">
      <c r="A33" s="28" t="s">
        <v>19</v>
      </c>
      <c r="B33" s="4">
        <f>SUMIFS(BETONG!B$27:B$38,BETONG!$A$27:$A$38,ÅRSTOT!$A33)+SUMIFS(TØMRERE!B$27:B$38,TØMRERE!$A$27:$A$38,ÅRSTOT!$A33)+SUMIFS(RØRLEGGERE!B$27:B$38,RØRLEGGERE!$A$27:$A$38,ÅRSTOT!$A33)+SUMIFS(MURERE!B$27:B$38,MURERE!$A$27:$A$38,ÅRSTOT!$A33)+SUMIFS('BLIKK OG VENTILASJON'!B$27:B$38,'BLIKK OG VENTILASJON'!$A$27:$A$38,ÅRSTOT!$A33)+SUMIFS(ISOLATØR!B$27:B$38,ISOLATØR!$A$27:$A$38,ÅRSTOT!$A33)+SUMIFS(MALERE!B$27:B$38,MALERE!$A$27:$A$38,ÅRSTOT!$A33)+SUMIFS(TAKTEKKERE!B$27:B$38,TAKTEKKERE!$A$27:$A$38,ÅRSTOT!$A33)</f>
        <v>17124933.169999998</v>
      </c>
      <c r="C33" s="4">
        <f>SUMIFS(BETONG!C$27:C$38,BETONG!$A$27:$A$38,ÅRSTOT!$A33)+SUMIFS(TØMRERE!C$27:C$38,TØMRERE!$A$27:$A$38,ÅRSTOT!$A33)+SUMIFS(RØRLEGGERE!C$27:C$38,RØRLEGGERE!$A$27:$A$38,ÅRSTOT!$A33)+SUMIFS(MURERE!C$27:C$38,MURERE!$A$27:$A$38,ÅRSTOT!$A33)+SUMIFS('BLIKK OG VENTILASJON'!C$27:C$38,'BLIKK OG VENTILASJON'!$A$27:$A$38,ÅRSTOT!$A33)+SUMIFS(ISOLATØR!C$27:C$38,ISOLATØR!$A$27:$A$38,ÅRSTOT!$A33)+SUMIFS(MALERE!C$27:C$38,MALERE!$A$27:$A$38,ÅRSTOT!$A33)+SUMIFS(TAKTEKKERE!C$27:C$38,TAKTEKKERE!$A$27:$A$38,ÅRSTOT!$A33)</f>
        <v>15950891.960000001</v>
      </c>
      <c r="D33" s="4">
        <f>SUMIFS(BETONG!D$27:D$38,BETONG!$A$27:$A$38,ÅRSTOT!$A33)+SUMIFS(TØMRERE!D$27:D$38,TØMRERE!$A$27:$A$38,ÅRSTOT!$A33)+SUMIFS(RØRLEGGERE!D$27:D$38,RØRLEGGERE!$A$27:$A$38,ÅRSTOT!$A33)+SUMIFS(MURERE!D$27:D$38,MURERE!$A$27:$A$38,ÅRSTOT!$A33)+SUMIFS('BLIKK OG VENTILASJON'!D$27:D$38,'BLIKK OG VENTILASJON'!$A$27:$A$38,ÅRSTOT!$A33)+SUMIFS(ISOLATØR!D$27:D$38,ISOLATØR!$A$27:$A$38,ÅRSTOT!$A33)+SUMIFS(MALERE!D$27:D$38,MALERE!$A$27:$A$38,ÅRSTOT!$A33)+SUMIFS(TAKTEKKERE!D$27:D$38,TAKTEKKERE!$A$27:$A$38,ÅRSTOT!$A33)</f>
        <v>49133.020000000004</v>
      </c>
      <c r="E33" s="4">
        <f>SUMIFS(BETONG!E$27:E$38,BETONG!$A$27:$A$38,ÅRSTOT!$A33)+SUMIFS(TØMRERE!E$27:E$38,TØMRERE!$A$27:$A$38,ÅRSTOT!$A33)+SUMIFS(RØRLEGGERE!E$27:E$38,RØRLEGGERE!$A$27:$A$38,ÅRSTOT!$A33)+SUMIFS(MURERE!E$27:E$38,MURERE!$A$27:$A$38,ÅRSTOT!$A33)+SUMIFS('BLIKK OG VENTILASJON'!E$27:E$38,'BLIKK OG VENTILASJON'!$A$27:$A$38,ÅRSTOT!$A33)+SUMIFS(ISOLATØR!E$27:E$38,ISOLATØR!$A$27:$A$38,ÅRSTOT!$A33)+SUMIFS(MALERE!E$27:E$38,MALERE!$A$27:$A$38,ÅRSTOT!$A33)+SUMIFS(TAKTEKKERE!E$27:E$38,TAKTEKKERE!$A$27:$A$38,ÅRSTOT!$A33)</f>
        <v>85304.54</v>
      </c>
      <c r="F33" s="12">
        <f t="shared" si="7"/>
        <v>348.54224653807148</v>
      </c>
      <c r="G33" s="12">
        <f t="shared" si="7"/>
        <v>186.98760886583531</v>
      </c>
      <c r="H33" s="12">
        <f t="shared" si="8"/>
        <v>246.03113244542669</v>
      </c>
      <c r="I33" s="4">
        <f>SUMIFS(BETONG!I$27:I$38,BETONG!$A$27:$A$38,ÅRSTOT!$A33)+SUMIFS(TØMRERE!I$27:I$38,TØMRERE!$A$27:$A$38,ÅRSTOT!$A33)+SUMIFS(RØRLEGGERE!I$27:I$38,RØRLEGGERE!$A$27:$A$38,ÅRSTOT!$A33)+SUMIFS(MURERE!I$27:I$38,MURERE!$A$27:$A$38,ÅRSTOT!$A33)+SUMIFS('BLIKK OG VENTILASJON'!I$27:I$38,'BLIKK OG VENTILASJON'!$A$27:$A$38,ÅRSTOT!$A33)+SUMIFS(ISOLATØR!I$27:I$38,ISOLATØR!$A$27:$A$38,ÅRSTOT!$A33)+SUMIFS(MALERE!I$27:I$38,MALERE!$A$27:$A$38,ÅRSTOT!$A33)+SUMIFS(TAKTEKKERE!I$27:I$38,TAKTEKKERE!$A$27:$A$38,ÅRSTOT!$A33)</f>
        <v>17314358.700000003</v>
      </c>
      <c r="J33" s="4">
        <f>SUMIFS(BETONG!J$27:J$38,BETONG!$A$27:$A$38,ÅRSTOT!$A33)+SUMIFS(TØMRERE!J$27:J$38,TØMRERE!$A$27:$A$38,ÅRSTOT!$A33)+SUMIFS(RØRLEGGERE!J$27:J$38,RØRLEGGERE!$A$27:$A$38,ÅRSTOT!$A33)+SUMIFS(MURERE!J$27:J$38,MURERE!$A$27:$A$38,ÅRSTOT!$A33)+SUMIFS('BLIKK OG VENTILASJON'!J$27:J$38,'BLIKK OG VENTILASJON'!$A$27:$A$38,ÅRSTOT!$A33)+SUMIFS(ISOLATØR!J$27:J$38,ISOLATØR!$A$27:$A$38,ÅRSTOT!$A33)+SUMIFS(MALERE!J$27:J$38,MALERE!$A$27:$A$38,ÅRSTOT!$A33)+SUMIFS(TAKTEKKERE!J$27:J$38,TAKTEKKERE!$A$27:$A$38,ÅRSTOT!$A33)</f>
        <v>2685511.97</v>
      </c>
      <c r="K33" s="13">
        <v>292.54000000000002</v>
      </c>
      <c r="L33" s="14">
        <f t="shared" si="10"/>
        <v>-1.0940372281879831E-2</v>
      </c>
      <c r="M33" s="34">
        <f t="shared" si="9"/>
        <v>-0.15898293414429931</v>
      </c>
    </row>
    <row r="34" spans="1:13" x14ac:dyDescent="0.35">
      <c r="A34" s="28" t="s">
        <v>20</v>
      </c>
      <c r="B34" s="4">
        <f>SUMIFS(BETONG!B$27:B$38,BETONG!$A$27:$A$38,ÅRSTOT!$A34)+SUMIFS(TØMRERE!B$27:B$38,TØMRERE!$A$27:$A$38,ÅRSTOT!$A34)+SUMIFS(RØRLEGGERE!B$27:B$38,RØRLEGGERE!$A$27:$A$38,ÅRSTOT!$A34)+SUMIFS(MURERE!B$27:B$38,MURERE!$A$27:$A$38,ÅRSTOT!$A34)+SUMIFS('BLIKK OG VENTILASJON'!B$27:B$38,'BLIKK OG VENTILASJON'!$A$27:$A$38,ÅRSTOT!$A34)+SUMIFS(ISOLATØR!B$27:B$38,ISOLATØR!$A$27:$A$38,ÅRSTOT!$A34)+SUMIFS(MALERE!B$27:B$38,MALERE!$A$27:$A$38,ÅRSTOT!$A34)+SUMIFS(TAKTEKKERE!B$27:B$38,TAKTEKKERE!$A$27:$A$38,ÅRSTOT!$A34)</f>
        <v>4588756.3</v>
      </c>
      <c r="C34" s="4">
        <f>SUMIFS(BETONG!C$27:C$38,BETONG!$A$27:$A$38,ÅRSTOT!$A34)+SUMIFS(TØMRERE!C$27:C$38,TØMRERE!$A$27:$A$38,ÅRSTOT!$A34)+SUMIFS(RØRLEGGERE!C$27:C$38,RØRLEGGERE!$A$27:$A$38,ÅRSTOT!$A34)+SUMIFS(MURERE!C$27:C$38,MURERE!$A$27:$A$38,ÅRSTOT!$A34)+SUMIFS('BLIKK OG VENTILASJON'!C$27:C$38,'BLIKK OG VENTILASJON'!$A$27:$A$38,ÅRSTOT!$A34)+SUMIFS(ISOLATØR!C$27:C$38,ISOLATØR!$A$27:$A$38,ÅRSTOT!$A34)+SUMIFS(MALERE!C$27:C$38,MALERE!$A$27:$A$38,ÅRSTOT!$A34)+SUMIFS(TAKTEKKERE!C$27:C$38,TAKTEKKERE!$A$27:$A$38,ÅRSTOT!$A34)</f>
        <v>0</v>
      </c>
      <c r="D34" s="4">
        <f>SUMIFS(BETONG!D$27:D$38,BETONG!$A$27:$A$38,ÅRSTOT!$A34)+SUMIFS(TØMRERE!D$27:D$38,TØMRERE!$A$27:$A$38,ÅRSTOT!$A34)+SUMIFS(RØRLEGGERE!D$27:D$38,RØRLEGGERE!$A$27:$A$38,ÅRSTOT!$A34)+SUMIFS(MURERE!D$27:D$38,MURERE!$A$27:$A$38,ÅRSTOT!$A34)+SUMIFS('BLIKK OG VENTILASJON'!D$27:D$38,'BLIKK OG VENTILASJON'!$A$27:$A$38,ÅRSTOT!$A34)+SUMIFS(ISOLATØR!D$27:D$38,ISOLATØR!$A$27:$A$38,ÅRSTOT!$A34)+SUMIFS(MALERE!D$27:D$38,MALERE!$A$27:$A$38,ÅRSTOT!$A34)+SUMIFS(TAKTEKKERE!D$27:D$38,TAKTEKKERE!$A$27:$A$38,ÅRSTOT!$A34)</f>
        <v>12319.42</v>
      </c>
      <c r="E34" s="4">
        <f>SUMIFS(BETONG!E$27:E$38,BETONG!$A$27:$A$38,ÅRSTOT!$A34)+SUMIFS(TØMRERE!E$27:E$38,TØMRERE!$A$27:$A$38,ÅRSTOT!$A34)+SUMIFS(RØRLEGGERE!E$27:E$38,RØRLEGGERE!$A$27:$A$38,ÅRSTOT!$A34)+SUMIFS(MURERE!E$27:E$38,MURERE!$A$27:$A$38,ÅRSTOT!$A34)+SUMIFS('BLIKK OG VENTILASJON'!E$27:E$38,'BLIKK OG VENTILASJON'!$A$27:$A$38,ÅRSTOT!$A34)+SUMIFS(ISOLATØR!E$27:E$38,ISOLATØR!$A$27:$A$38,ÅRSTOT!$A34)+SUMIFS(MALERE!E$27:E$38,MALERE!$A$27:$A$38,ÅRSTOT!$A34)+SUMIFS(TAKTEKKERE!E$27:E$38,TAKTEKKERE!$A$27:$A$38,ÅRSTOT!$A34)</f>
        <v>0</v>
      </c>
      <c r="F34" s="12">
        <f t="shared" si="7"/>
        <v>372.4815210456336</v>
      </c>
      <c r="G34" s="12">
        <f t="shared" si="7"/>
        <v>0</v>
      </c>
      <c r="H34" s="12">
        <f t="shared" si="8"/>
        <v>372.4815210456336</v>
      </c>
      <c r="I34" s="4">
        <f>SUMIFS(BETONG!I$27:I$38,BETONG!$A$27:$A$38,ÅRSTOT!$A34)+SUMIFS(TØMRERE!I$27:I$38,TØMRERE!$A$27:$A$38,ÅRSTOT!$A34)+SUMIFS(RØRLEGGERE!I$27:I$38,RØRLEGGERE!$A$27:$A$38,ÅRSTOT!$A34)+SUMIFS(MURERE!I$27:I$38,MURERE!$A$27:$A$38,ÅRSTOT!$A34)+SUMIFS('BLIKK OG VENTILASJON'!I$27:I$38,'BLIKK OG VENTILASJON'!$A$27:$A$38,ÅRSTOT!$A34)+SUMIFS(ISOLATØR!I$27:I$38,ISOLATØR!$A$27:$A$38,ÅRSTOT!$A34)+SUMIFS(MALERE!I$27:I$38,MALERE!$A$27:$A$38,ÅRSTOT!$A34)+SUMIFS(TAKTEKKERE!I$27:I$38,TAKTEKKERE!$A$27:$A$38,ÅRSTOT!$A34)</f>
        <v>11925224.390000001</v>
      </c>
      <c r="J34" s="4">
        <f>SUMIFS(BETONG!J$27:J$38,BETONG!$A$27:$A$38,ÅRSTOT!$A34)+SUMIFS(TØMRERE!J$27:J$38,TØMRERE!$A$27:$A$38,ÅRSTOT!$A34)+SUMIFS(RØRLEGGERE!J$27:J$38,RØRLEGGERE!$A$27:$A$38,ÅRSTOT!$A34)+SUMIFS(MURERE!J$27:J$38,MURERE!$A$27:$A$38,ÅRSTOT!$A34)+SUMIFS('BLIKK OG VENTILASJON'!J$27:J$38,'BLIKK OG VENTILASJON'!$A$27:$A$38,ÅRSTOT!$A34)+SUMIFS(ISOLATØR!J$27:J$38,ISOLATØR!$A$27:$A$38,ÅRSTOT!$A34)+SUMIFS(MALERE!J$27:J$38,MALERE!$A$27:$A$38,ÅRSTOT!$A34)+SUMIFS(TAKTEKKERE!J$27:J$38,TAKTEKKERE!$A$27:$A$38,ÅRSTOT!$A34)</f>
        <v>0</v>
      </c>
      <c r="K34" s="13">
        <v>347.85</v>
      </c>
      <c r="L34" s="14">
        <f t="shared" si="10"/>
        <v>-0.61520587370683433</v>
      </c>
      <c r="M34" s="34">
        <f t="shared" si="9"/>
        <v>7.0810754766806303E-2</v>
      </c>
    </row>
    <row r="35" spans="1:13" x14ac:dyDescent="0.35">
      <c r="A35" s="28" t="s">
        <v>28</v>
      </c>
      <c r="B35" s="4">
        <f>SUMIFS(BETONG!B$27:B$38,BETONG!$A$27:$A$38,ÅRSTOT!$A35)+SUMIFS(TØMRERE!B$27:B$38,TØMRERE!$A$27:$A$38,ÅRSTOT!$A35)+SUMIFS(RØRLEGGERE!B$27:B$38,RØRLEGGERE!$A$27:$A$38,ÅRSTOT!$A35)+SUMIFS(MURERE!B$27:B$38,MURERE!$A$27:$A$38,ÅRSTOT!$A35)+SUMIFS('BLIKK OG VENTILASJON'!B$27:B$38,'BLIKK OG VENTILASJON'!$A$27:$A$38,ÅRSTOT!$A35)+SUMIFS(ISOLATØR!B$27:B$38,ISOLATØR!$A$27:$A$38,ÅRSTOT!$A35)+SUMIFS(MALERE!B$27:B$38,MALERE!$A$27:$A$38,ÅRSTOT!$A35)+SUMIFS(TAKTEKKERE!B$27:B$38,TAKTEKKERE!$A$27:$A$38,ÅRSTOT!$A35)</f>
        <v>4911607.7300000004</v>
      </c>
      <c r="C35" s="4">
        <f>SUMIFS(BETONG!C$27:C$38,BETONG!$A$27:$A$38,ÅRSTOT!$A35)+SUMIFS(TØMRERE!C$27:C$38,TØMRERE!$A$27:$A$38,ÅRSTOT!$A35)+SUMIFS(RØRLEGGERE!C$27:C$38,RØRLEGGERE!$A$27:$A$38,ÅRSTOT!$A35)+SUMIFS(MURERE!C$27:C$38,MURERE!$A$27:$A$38,ÅRSTOT!$A35)+SUMIFS('BLIKK OG VENTILASJON'!C$27:C$38,'BLIKK OG VENTILASJON'!$A$27:$A$38,ÅRSTOT!$A35)+SUMIFS(ISOLATØR!C$27:C$38,ISOLATØR!$A$27:$A$38,ÅRSTOT!$A35)+SUMIFS(MALERE!C$27:C$38,MALERE!$A$27:$A$38,ÅRSTOT!$A35)+SUMIFS(TAKTEKKERE!C$27:C$38,TAKTEKKERE!$A$27:$A$38,ÅRSTOT!$A35)</f>
        <v>0</v>
      </c>
      <c r="D35" s="4">
        <f>SUMIFS(BETONG!D$27:D$38,BETONG!$A$27:$A$38,ÅRSTOT!$A35)+SUMIFS(TØMRERE!D$27:D$38,TØMRERE!$A$27:$A$38,ÅRSTOT!$A35)+SUMIFS(RØRLEGGERE!D$27:D$38,RØRLEGGERE!$A$27:$A$38,ÅRSTOT!$A35)+SUMIFS(MURERE!D$27:D$38,MURERE!$A$27:$A$38,ÅRSTOT!$A35)+SUMIFS('BLIKK OG VENTILASJON'!D$27:D$38,'BLIKK OG VENTILASJON'!$A$27:$A$38,ÅRSTOT!$A35)+SUMIFS(ISOLATØR!D$27:D$38,ISOLATØR!$A$27:$A$38,ÅRSTOT!$A35)+SUMIFS(MALERE!D$27:D$38,MALERE!$A$27:$A$38,ÅRSTOT!$A35)+SUMIFS(TAKTEKKERE!D$27:D$38,TAKTEKKERE!$A$27:$A$38,ÅRSTOT!$A35)</f>
        <v>15445</v>
      </c>
      <c r="E35" s="4">
        <f>SUMIFS(BETONG!E$27:E$38,BETONG!$A$27:$A$38,ÅRSTOT!$A35)+SUMIFS(TØMRERE!E$27:E$38,TØMRERE!$A$27:$A$38,ÅRSTOT!$A35)+SUMIFS(RØRLEGGERE!E$27:E$38,RØRLEGGERE!$A$27:$A$38,ÅRSTOT!$A35)+SUMIFS(MURERE!E$27:E$38,MURERE!$A$27:$A$38,ÅRSTOT!$A35)+SUMIFS('BLIKK OG VENTILASJON'!E$27:E$38,'BLIKK OG VENTILASJON'!$A$27:$A$38,ÅRSTOT!$A35)+SUMIFS(ISOLATØR!E$27:E$38,ISOLATØR!$A$27:$A$38,ÅRSTOT!$A35)+SUMIFS(MALERE!E$27:E$38,MALERE!$A$27:$A$38,ÅRSTOT!$A35)+SUMIFS(TAKTEKKERE!E$27:E$38,TAKTEKKERE!$A$27:$A$38,ÅRSTOT!$A35)</f>
        <v>0</v>
      </c>
      <c r="F35" s="12">
        <f t="shared" si="7"/>
        <v>318.00632761411464</v>
      </c>
      <c r="G35" s="12">
        <f t="shared" si="7"/>
        <v>0</v>
      </c>
      <c r="H35" s="12">
        <f t="shared" si="8"/>
        <v>318.00632761411464</v>
      </c>
      <c r="I35" s="4">
        <f>SUMIFS(BETONG!I$27:I$38,BETONG!$A$27:$A$38,ÅRSTOT!$A35)+SUMIFS(TØMRERE!I$27:I$38,TØMRERE!$A$27:$A$38,ÅRSTOT!$A35)+SUMIFS(RØRLEGGERE!I$27:I$38,RØRLEGGERE!$A$27:$A$38,ÅRSTOT!$A35)+SUMIFS(MURERE!I$27:I$38,MURERE!$A$27:$A$38,ÅRSTOT!$A35)+SUMIFS('BLIKK OG VENTILASJON'!I$27:I$38,'BLIKK OG VENTILASJON'!$A$27:$A$38,ÅRSTOT!$A35)+SUMIFS(ISOLATØR!I$27:I$38,ISOLATØR!$A$27:$A$38,ÅRSTOT!$A35)+SUMIFS(MALERE!I$27:I$38,MALERE!$A$27:$A$38,ÅRSTOT!$A35)+SUMIFS(TAKTEKKERE!I$27:I$38,TAKTEKKERE!$A$27:$A$38,ÅRSTOT!$A35)</f>
        <v>6718988.3800000008</v>
      </c>
      <c r="J35" s="4">
        <f>SUMIFS(BETONG!J$27:J$38,BETONG!$A$27:$A$38,ÅRSTOT!$A35)+SUMIFS(TØMRERE!J$27:J$38,TØMRERE!$A$27:$A$38,ÅRSTOT!$A35)+SUMIFS(RØRLEGGERE!J$27:J$38,RØRLEGGERE!$A$27:$A$38,ÅRSTOT!$A35)+SUMIFS(MURERE!J$27:J$38,MURERE!$A$27:$A$38,ÅRSTOT!$A35)+SUMIFS('BLIKK OG VENTILASJON'!J$27:J$38,'BLIKK OG VENTILASJON'!$A$27:$A$38,ÅRSTOT!$A35)+SUMIFS(ISOLATØR!J$27:J$38,ISOLATØR!$A$27:$A$38,ÅRSTOT!$A35)+SUMIFS(MALERE!J$27:J$38,MALERE!$A$27:$A$38,ÅRSTOT!$A35)+SUMIFS(TAKTEKKERE!J$27:J$38,TAKTEKKERE!$A$27:$A$38,ÅRSTOT!$A35)</f>
        <v>0</v>
      </c>
      <c r="K35" s="13">
        <v>331.21</v>
      </c>
      <c r="L35" s="14">
        <f t="shared" si="10"/>
        <v>-0.26899594816682809</v>
      </c>
      <c r="M35" s="34">
        <f t="shared" si="9"/>
        <v>-3.9864956933321281E-2</v>
      </c>
    </row>
    <row r="36" spans="1:13" x14ac:dyDescent="0.35">
      <c r="A36" s="28" t="s">
        <v>22</v>
      </c>
      <c r="B36" s="4">
        <f>SUMIFS(BETONG!B$27:B$38,BETONG!$A$27:$A$38,ÅRSTOT!$A36)+SUMIFS(TØMRERE!B$27:B$38,TØMRERE!$A$27:$A$38,ÅRSTOT!$A36)+SUMIFS(RØRLEGGERE!B$27:B$38,RØRLEGGERE!$A$27:$A$38,ÅRSTOT!$A36)+SUMIFS(MURERE!B$27:B$38,MURERE!$A$27:$A$38,ÅRSTOT!$A36)+SUMIFS('BLIKK OG VENTILASJON'!B$27:B$38,'BLIKK OG VENTILASJON'!$A$27:$A$38,ÅRSTOT!$A36)+SUMIFS(ISOLATØR!B$27:B$38,ISOLATØR!$A$27:$A$38,ÅRSTOT!$A36)+SUMIFS(MALERE!B$27:B$38,MALERE!$A$27:$A$38,ÅRSTOT!$A36)+SUMIFS(TAKTEKKERE!B$27:B$38,TAKTEKKERE!$A$27:$A$38,ÅRSTOT!$A36)</f>
        <v>9755294</v>
      </c>
      <c r="C36" s="4">
        <f>SUMIFS(BETONG!C$27:C$38,BETONG!$A$27:$A$38,ÅRSTOT!$A36)+SUMIFS(TØMRERE!C$27:C$38,TØMRERE!$A$27:$A$38,ÅRSTOT!$A36)+SUMIFS(RØRLEGGERE!C$27:C$38,RØRLEGGERE!$A$27:$A$38,ÅRSTOT!$A36)+SUMIFS(MURERE!C$27:C$38,MURERE!$A$27:$A$38,ÅRSTOT!$A36)+SUMIFS('BLIKK OG VENTILASJON'!C$27:C$38,'BLIKK OG VENTILASJON'!$A$27:$A$38,ÅRSTOT!$A36)+SUMIFS(ISOLATØR!C$27:C$38,ISOLATØR!$A$27:$A$38,ÅRSTOT!$A36)+SUMIFS(MALERE!C$27:C$38,MALERE!$A$27:$A$38,ÅRSTOT!$A36)+SUMIFS(TAKTEKKERE!C$27:C$38,TAKTEKKERE!$A$27:$A$38,ÅRSTOT!$A36)</f>
        <v>1965000</v>
      </c>
      <c r="D36" s="4">
        <f>SUMIFS(BETONG!D$27:D$38,BETONG!$A$27:$A$38,ÅRSTOT!$A36)+SUMIFS(TØMRERE!D$27:D$38,TØMRERE!$A$27:$A$38,ÅRSTOT!$A36)+SUMIFS(RØRLEGGERE!D$27:D$38,RØRLEGGERE!$A$27:$A$38,ÅRSTOT!$A36)+SUMIFS(MURERE!D$27:D$38,MURERE!$A$27:$A$38,ÅRSTOT!$A36)+SUMIFS('BLIKK OG VENTILASJON'!D$27:D$38,'BLIKK OG VENTILASJON'!$A$27:$A$38,ÅRSTOT!$A36)+SUMIFS(ISOLATØR!D$27:D$38,ISOLATØR!$A$27:$A$38,ÅRSTOT!$A36)+SUMIFS(MALERE!D$27:D$38,MALERE!$A$27:$A$38,ÅRSTOT!$A36)+SUMIFS(TAKTEKKERE!D$27:D$38,TAKTEKKERE!$A$27:$A$38,ÅRSTOT!$A36)</f>
        <v>25804</v>
      </c>
      <c r="E36" s="4">
        <f>SUMIFS(BETONG!E$27:E$38,BETONG!$A$27:$A$38,ÅRSTOT!$A36)+SUMIFS(TØMRERE!E$27:E$38,TØMRERE!$A$27:$A$38,ÅRSTOT!$A36)+SUMIFS(RØRLEGGERE!E$27:E$38,RØRLEGGERE!$A$27:$A$38,ÅRSTOT!$A36)+SUMIFS(MURERE!E$27:E$38,MURERE!$A$27:$A$38,ÅRSTOT!$A36)+SUMIFS('BLIKK OG VENTILASJON'!E$27:E$38,'BLIKK OG VENTILASJON'!$A$27:$A$38,ÅRSTOT!$A36)+SUMIFS(ISOLATØR!E$27:E$38,ISOLATØR!$A$27:$A$38,ÅRSTOT!$A36)+SUMIFS(MALERE!E$27:E$38,MALERE!$A$27:$A$38,ÅRSTOT!$A36)+SUMIFS(TAKTEKKERE!E$27:E$38,TAKTEKKERE!$A$27:$A$38,ÅRSTOT!$A36)</f>
        <v>7000</v>
      </c>
      <c r="F36" s="12">
        <f>IF(D36=0,0,B36/D36)</f>
        <v>378.05355758797083</v>
      </c>
      <c r="G36" s="12">
        <f t="shared" si="7"/>
        <v>280.71428571428572</v>
      </c>
      <c r="H36" s="12">
        <f t="shared" si="8"/>
        <v>357.28246555298136</v>
      </c>
      <c r="I36" s="4">
        <f>SUMIFS(BETONG!I$27:I$38,BETONG!$A$27:$A$38,ÅRSTOT!$A36)+SUMIFS(TØMRERE!I$27:I$38,TØMRERE!$A$27:$A$38,ÅRSTOT!$A36)+SUMIFS(RØRLEGGERE!I$27:I$38,RØRLEGGERE!$A$27:$A$38,ÅRSTOT!$A36)+SUMIFS(MURERE!I$27:I$38,MURERE!$A$27:$A$38,ÅRSTOT!$A36)+SUMIFS('BLIKK OG VENTILASJON'!I$27:I$38,'BLIKK OG VENTILASJON'!$A$27:$A$38,ÅRSTOT!$A36)+SUMIFS(ISOLATØR!I$27:I$38,ISOLATØR!$A$27:$A$38,ÅRSTOT!$A36)+SUMIFS(MALERE!I$27:I$38,MALERE!$A$27:$A$38,ÅRSTOT!$A36)+SUMIFS(TAKTEKKERE!I$27:I$38,TAKTEKKERE!$A$27:$A$38,ÅRSTOT!$A36)</f>
        <v>25661922</v>
      </c>
      <c r="J36" s="4">
        <f>SUMIFS(BETONG!J$27:J$38,BETONG!$A$27:$A$38,ÅRSTOT!$A36)+SUMIFS(TØMRERE!J$27:J$38,TØMRERE!$A$27:$A$38,ÅRSTOT!$A36)+SUMIFS(RØRLEGGERE!J$27:J$38,RØRLEGGERE!$A$27:$A$38,ÅRSTOT!$A36)+SUMIFS(MURERE!J$27:J$38,MURERE!$A$27:$A$38,ÅRSTOT!$A36)+SUMIFS('BLIKK OG VENTILASJON'!J$27:J$38,'BLIKK OG VENTILASJON'!$A$27:$A$38,ÅRSTOT!$A36)+SUMIFS(ISOLATØR!J$27:J$38,ISOLATØR!$A$27:$A$38,ÅRSTOT!$A36)+SUMIFS(MALERE!J$27:J$38,MALERE!$A$27:$A$38,ÅRSTOT!$A36)+SUMIFS(TAKTEKKERE!J$27:J$38,TAKTEKKERE!$A$27:$A$38,ÅRSTOT!$A36)</f>
        <v>800000</v>
      </c>
      <c r="K36" s="13">
        <v>340.47</v>
      </c>
      <c r="L36" s="14">
        <f t="shared" si="10"/>
        <v>-0.61985333756372574</v>
      </c>
      <c r="M36" s="34">
        <f t="shared" si="9"/>
        <v>4.9380167277532042E-2</v>
      </c>
    </row>
    <row r="37" spans="1:13" x14ac:dyDescent="0.35">
      <c r="A37" s="28" t="s">
        <v>23</v>
      </c>
      <c r="B37" s="4">
        <f>SUMIFS(BETONG!B$27:B$38,BETONG!$A$27:$A$38,ÅRSTOT!$A37)+SUMIFS(TØMRERE!B$27:B$38,TØMRERE!$A$27:$A$38,ÅRSTOT!$A37)+SUMIFS(RØRLEGGERE!B$27:B$38,RØRLEGGERE!$A$27:$A$38,ÅRSTOT!$A37)+SUMIFS(MURERE!B$27:B$38,MURERE!$A$27:$A$38,ÅRSTOT!$A37)+SUMIFS('BLIKK OG VENTILASJON'!B$27:B$38,'BLIKK OG VENTILASJON'!$A$27:$A$38,ÅRSTOT!$A37)+SUMIFS(ISOLATØR!B$27:B$38,ISOLATØR!$A$27:$A$38,ÅRSTOT!$A37)+SUMIFS(MALERE!B$27:B$38,MALERE!$A$27:$A$38,ÅRSTOT!$A37)+SUMIFS(TAKTEKKERE!B$27:B$38,TAKTEKKERE!$A$27:$A$38,ÅRSTOT!$A37)</f>
        <v>202161317.97</v>
      </c>
      <c r="C37" s="4">
        <f>SUMIFS(BETONG!C$27:C$38,BETONG!$A$27:$A$38,ÅRSTOT!$A37)+SUMIFS(TØMRERE!C$27:C$38,TØMRERE!$A$27:$A$38,ÅRSTOT!$A37)+SUMIFS(RØRLEGGERE!C$27:C$38,RØRLEGGERE!$A$27:$A$38,ÅRSTOT!$A37)+SUMIFS(MURERE!C$27:C$38,MURERE!$A$27:$A$38,ÅRSTOT!$A37)+SUMIFS('BLIKK OG VENTILASJON'!C$27:C$38,'BLIKK OG VENTILASJON'!$A$27:$A$38,ÅRSTOT!$A37)+SUMIFS(ISOLATØR!C$27:C$38,ISOLATØR!$A$27:$A$38,ÅRSTOT!$A37)+SUMIFS(MALERE!C$27:C$38,MALERE!$A$27:$A$38,ÅRSTOT!$A37)+SUMIFS(TAKTEKKERE!C$27:C$38,TAKTEKKERE!$A$27:$A$38,ÅRSTOT!$A37)</f>
        <v>29386066.010000009</v>
      </c>
      <c r="D37" s="4">
        <f>SUMIFS(BETONG!D$27:D$38,BETONG!$A$27:$A$38,ÅRSTOT!$A37)+SUMIFS(TØMRERE!D$27:D$38,TØMRERE!$A$27:$A$38,ÅRSTOT!$A37)+SUMIFS(RØRLEGGERE!D$27:D$38,RØRLEGGERE!$A$27:$A$38,ÅRSTOT!$A37)+SUMIFS(MURERE!D$27:D$38,MURERE!$A$27:$A$38,ÅRSTOT!$A37)+SUMIFS('BLIKK OG VENTILASJON'!D$27:D$38,'BLIKK OG VENTILASJON'!$A$27:$A$38,ÅRSTOT!$A37)+SUMIFS(ISOLATØR!D$27:D$38,ISOLATØR!$A$27:$A$38,ÅRSTOT!$A37)+SUMIFS(MALERE!D$27:D$38,MALERE!$A$27:$A$38,ÅRSTOT!$A37)+SUMIFS(TAKTEKKERE!D$27:D$38,TAKTEKKERE!$A$27:$A$38,ÅRSTOT!$A37)</f>
        <v>574352.09999999986</v>
      </c>
      <c r="E37" s="4">
        <f>SUMIFS(BETONG!E$27:E$38,BETONG!$A$27:$A$38,ÅRSTOT!$A37)+SUMIFS(TØMRERE!E$27:E$38,TØMRERE!$A$27:$A$38,ÅRSTOT!$A37)+SUMIFS(RØRLEGGERE!E$27:E$38,RØRLEGGERE!$A$27:$A$38,ÅRSTOT!$A37)+SUMIFS(MURERE!E$27:E$38,MURERE!$A$27:$A$38,ÅRSTOT!$A37)+SUMIFS('BLIKK OG VENTILASJON'!E$27:E$38,'BLIKK OG VENTILASJON'!$A$27:$A$38,ÅRSTOT!$A37)+SUMIFS(ISOLATØR!E$27:E$38,ISOLATØR!$A$27:$A$38,ÅRSTOT!$A37)+SUMIFS(MALERE!E$27:E$38,MALERE!$A$27:$A$38,ÅRSTOT!$A37)+SUMIFS(TAKTEKKERE!E$27:E$38,TAKTEKKERE!$A$27:$A$38,ÅRSTOT!$A37)</f>
        <v>133332.43</v>
      </c>
      <c r="F37" s="12">
        <f>IF(B37=0,0,B37/D37)</f>
        <v>351.98150745857816</v>
      </c>
      <c r="G37" s="12">
        <f>IF(E37=0,0,C37/E37)</f>
        <v>220.39698826459556</v>
      </c>
      <c r="H37" s="12">
        <f t="shared" si="8"/>
        <v>327.19011673181564</v>
      </c>
      <c r="I37" s="4">
        <f>SUMIFS(BETONG!I$27:I$38,BETONG!$A$27:$A$38,ÅRSTOT!$A37)+SUMIFS(TØMRERE!I$27:I$38,TØMRERE!$A$27:$A$38,ÅRSTOT!$A37)+SUMIFS(RØRLEGGERE!I$27:I$38,RØRLEGGERE!$A$27:$A$38,ÅRSTOT!$A37)+SUMIFS(MURERE!I$27:I$38,MURERE!$A$27:$A$38,ÅRSTOT!$A37)+SUMIFS('BLIKK OG VENTILASJON'!I$27:I$38,'BLIKK OG VENTILASJON'!$A$27:$A$38,ÅRSTOT!$A37)+SUMIFS(ISOLATØR!I$27:I$38,ISOLATØR!$A$27:$A$38,ÅRSTOT!$A37)+SUMIFS(MALERE!I$27:I$38,MALERE!$A$27:$A$38,ÅRSTOT!$A37)+SUMIFS(TAKTEKKERE!I$27:I$38,TAKTEKKERE!$A$27:$A$38,ÅRSTOT!$A37)</f>
        <v>187311121.57999998</v>
      </c>
      <c r="J37" s="4">
        <f>SUMIFS(BETONG!J$27:J$38,BETONG!$A$27:$A$38,ÅRSTOT!$A37)+SUMIFS(TØMRERE!J$27:J$38,TØMRERE!$A$27:$A$38,ÅRSTOT!$A37)+SUMIFS(RØRLEGGERE!J$27:J$38,RØRLEGGERE!$A$27:$A$38,ÅRSTOT!$A37)+SUMIFS(MURERE!J$27:J$38,MURERE!$A$27:$A$38,ÅRSTOT!$A37)+SUMIFS('BLIKK OG VENTILASJON'!J$27:J$38,'BLIKK OG VENTILASJON'!$A$27:$A$38,ÅRSTOT!$A37)+SUMIFS(ISOLATØR!J$27:J$38,ISOLATØR!$A$27:$A$38,ÅRSTOT!$A37)+SUMIFS(MALERE!J$27:J$38,MALERE!$A$27:$A$38,ÅRSTOT!$A37)+SUMIFS(TAKTEKKERE!J$27:J$38,TAKTEKKERE!$A$27:$A$38,ÅRSTOT!$A37)</f>
        <v>23396093.859999999</v>
      </c>
      <c r="K37" s="13">
        <v>312.99</v>
      </c>
      <c r="L37" s="14">
        <f t="shared" si="10"/>
        <v>7.9280911163929713E-2</v>
      </c>
      <c r="M37" s="34">
        <f t="shared" si="9"/>
        <v>4.5369234581985447E-2</v>
      </c>
    </row>
    <row r="38" spans="1:13" x14ac:dyDescent="0.35">
      <c r="A38" s="28" t="s">
        <v>24</v>
      </c>
      <c r="B38" s="4">
        <f>SUMIFS(BETONG!B$27:B$38,BETONG!$A$27:$A$38,ÅRSTOT!$A38)+SUMIFS(TØMRERE!B$27:B$38,TØMRERE!$A$27:$A$38,ÅRSTOT!$A38)+SUMIFS(RØRLEGGERE!B$27:B$38,RØRLEGGERE!$A$27:$A$38,ÅRSTOT!$A38)+SUMIFS(MURERE!B$27:B$38,MURERE!$A$27:$A$38,ÅRSTOT!$A38)+SUMIFS('BLIKK OG VENTILASJON'!B$27:B$38,'BLIKK OG VENTILASJON'!$A$27:$A$38,ÅRSTOT!$A38)+SUMIFS(ISOLATØR!B$27:B$38,ISOLATØR!$A$27:$A$38,ÅRSTOT!$A38)+SUMIFS(MALERE!B$27:B$38,MALERE!$A$27:$A$38,ÅRSTOT!$A38)+SUMIFS(TAKTEKKERE!B$27:B$38,TAKTEKKERE!$A$27:$A$38,ÅRSTOT!$A38)</f>
        <v>917930.5</v>
      </c>
      <c r="C38" s="4">
        <f>SUMIFS(BETONG!C$27:C$38,BETONG!$A$27:$A$38,ÅRSTOT!$A38)+SUMIFS(TØMRERE!C$27:C$38,TØMRERE!$A$27:$A$38,ÅRSTOT!$A38)+SUMIFS(RØRLEGGERE!C$27:C$38,RØRLEGGERE!$A$27:$A$38,ÅRSTOT!$A38)+SUMIFS(MURERE!C$27:C$38,MURERE!$A$27:$A$38,ÅRSTOT!$A38)+SUMIFS('BLIKK OG VENTILASJON'!C$27:C$38,'BLIKK OG VENTILASJON'!$A$27:$A$38,ÅRSTOT!$A38)+SUMIFS(ISOLATØR!C$27:C$38,ISOLATØR!$A$27:$A$38,ÅRSTOT!$A38)+SUMIFS(MALERE!C$27:C$38,MALERE!$A$27:$A$38,ÅRSTOT!$A38)+SUMIFS(TAKTEKKERE!C$27:C$38,TAKTEKKERE!$A$27:$A$38,ÅRSTOT!$A38)</f>
        <v>264668</v>
      </c>
      <c r="D38" s="4">
        <f>SUMIFS(BETONG!D$27:D$38,BETONG!$A$27:$A$38,ÅRSTOT!$A38)+SUMIFS(TØMRERE!D$27:D$38,TØMRERE!$A$27:$A$38,ÅRSTOT!$A38)+SUMIFS(RØRLEGGERE!D$27:D$38,RØRLEGGERE!$A$27:$A$38,ÅRSTOT!$A38)+SUMIFS(MURERE!D$27:D$38,MURERE!$A$27:$A$38,ÅRSTOT!$A38)+SUMIFS('BLIKK OG VENTILASJON'!D$27:D$38,'BLIKK OG VENTILASJON'!$A$27:$A$38,ÅRSTOT!$A38)+SUMIFS(ISOLATØR!D$27:D$38,ISOLATØR!$A$27:$A$38,ÅRSTOT!$A38)+SUMIFS(MALERE!D$27:D$38,MALERE!$A$27:$A$38,ÅRSTOT!$A38)+SUMIFS(TAKTEKKERE!D$27:D$38,TAKTEKKERE!$A$27:$A$38,ÅRSTOT!$A38)</f>
        <v>2308</v>
      </c>
      <c r="E38" s="4">
        <f>SUMIFS(BETONG!E$27:E$38,BETONG!$A$27:$A$38,ÅRSTOT!$A38)+SUMIFS(TØMRERE!E$27:E$38,TØMRERE!$A$27:$A$38,ÅRSTOT!$A38)+SUMIFS(RØRLEGGERE!E$27:E$38,RØRLEGGERE!$A$27:$A$38,ÅRSTOT!$A38)+SUMIFS(MURERE!E$27:E$38,MURERE!$A$27:$A$38,ÅRSTOT!$A38)+SUMIFS('BLIKK OG VENTILASJON'!E$27:E$38,'BLIKK OG VENTILASJON'!$A$27:$A$38,ÅRSTOT!$A38)+SUMIFS(ISOLATØR!E$27:E$38,ISOLATØR!$A$27:$A$38,ÅRSTOT!$A38)+SUMIFS(MALERE!E$27:E$38,MALERE!$A$27:$A$38,ÅRSTOT!$A38)+SUMIFS(TAKTEKKERE!E$27:E$38,TAKTEKKERE!$A$27:$A$38,ÅRSTOT!$A38)</f>
        <v>1491</v>
      </c>
      <c r="F38" s="12">
        <f>IF(D38=0,0,B38/D38)</f>
        <v>397.71685441941077</v>
      </c>
      <c r="G38" s="12">
        <f t="shared" si="7"/>
        <v>177.51039570757879</v>
      </c>
      <c r="H38" s="12">
        <f t="shared" si="8"/>
        <v>311.29205053961567</v>
      </c>
      <c r="I38" s="4">
        <f>SUMIFS(BETONG!I$27:I$38,BETONG!$A$27:$A$38,ÅRSTOT!$A38)+SUMIFS(TØMRERE!I$27:I$38,TØMRERE!$A$27:$A$38,ÅRSTOT!$A38)+SUMIFS(RØRLEGGERE!I$27:I$38,RØRLEGGERE!$A$27:$A$38,ÅRSTOT!$A38)+SUMIFS(MURERE!I$27:I$38,MURERE!$A$27:$A$38,ÅRSTOT!$A38)+SUMIFS('BLIKK OG VENTILASJON'!I$27:I$38,'BLIKK OG VENTILASJON'!$A$27:$A$38,ÅRSTOT!$A38)+SUMIFS(ISOLATØR!I$27:I$38,ISOLATØR!$A$27:$A$38,ÅRSTOT!$A38)+SUMIFS(MALERE!I$27:I$38,MALERE!$A$27:$A$38,ÅRSTOT!$A38)+SUMIFS(TAKTEKKERE!I$27:I$38,TAKTEKKERE!$A$27:$A$38,ÅRSTOT!$A38)</f>
        <v>2167631</v>
      </c>
      <c r="J38" s="4">
        <f>SUMIFS(BETONG!J$27:J$38,BETONG!$A$27:$A$38,ÅRSTOT!$A38)+SUMIFS(TØMRERE!J$27:J$38,TØMRERE!$A$27:$A$38,ÅRSTOT!$A38)+SUMIFS(RØRLEGGERE!J$27:J$38,RØRLEGGERE!$A$27:$A$38,ÅRSTOT!$A38)+SUMIFS(MURERE!J$27:J$38,MURERE!$A$27:$A$38,ÅRSTOT!$A38)+SUMIFS('BLIKK OG VENTILASJON'!J$27:J$38,'BLIKK OG VENTILASJON'!$A$27:$A$38,ÅRSTOT!$A38)+SUMIFS(ISOLATØR!J$27:J$38,ISOLATØR!$A$27:$A$38,ÅRSTOT!$A38)+SUMIFS(MALERE!J$27:J$38,MALERE!$A$27:$A$38,ÅRSTOT!$A38)+SUMIFS(TAKTEKKERE!J$27:J$38,TAKTEKKERE!$A$27:$A$38,ÅRSTOT!$A38)</f>
        <v>0</v>
      </c>
      <c r="K38" s="13">
        <v>407.56</v>
      </c>
      <c r="L38" s="14">
        <f t="shared" si="10"/>
        <v>-0.57652824673572212</v>
      </c>
      <c r="M38" s="34">
        <f t="shared" si="9"/>
        <v>-0.23620558803706038</v>
      </c>
    </row>
    <row r="39" spans="1:13" x14ac:dyDescent="0.35">
      <c r="A39" s="28" t="s">
        <v>25</v>
      </c>
      <c r="B39" s="4">
        <f>SUMIFS(BETONG!B$27:B$38,BETONG!$A$27:$A$38,ÅRSTOT!$A39)+SUMIFS(TØMRERE!B$27:B$38,TØMRERE!$A$27:$A$38,ÅRSTOT!$A39)+SUMIFS(RØRLEGGERE!B$27:B$38,RØRLEGGERE!$A$27:$A$38,ÅRSTOT!$A39)+SUMIFS(MURERE!B$27:B$38,MURERE!$A$27:$A$38,ÅRSTOT!$A39)+SUMIFS('BLIKK OG VENTILASJON'!B$27:B$38,'BLIKK OG VENTILASJON'!$A$27:$A$38,ÅRSTOT!$A39)+SUMIFS(ISOLATØR!B$27:B$38,ISOLATØR!$A$27:$A$38,ÅRSTOT!$A39)+SUMIFS(MALERE!B$27:B$38,MALERE!$A$27:$A$38,ÅRSTOT!$A39)+SUMIFS(TAKTEKKERE!B$27:B$38,TAKTEKKERE!$A$27:$A$38,ÅRSTOT!$A39)</f>
        <v>8605704.0999999996</v>
      </c>
      <c r="C39" s="4">
        <f>SUMIFS(BETONG!C$27:C$38,BETONG!$A$27:$A$38,ÅRSTOT!$A39)+SUMIFS(TØMRERE!C$27:C$38,TØMRERE!$A$27:$A$38,ÅRSTOT!$A39)+SUMIFS(RØRLEGGERE!C$27:C$38,RØRLEGGERE!$A$27:$A$38,ÅRSTOT!$A39)+SUMIFS(MURERE!C$27:C$38,MURERE!$A$27:$A$38,ÅRSTOT!$A39)+SUMIFS('BLIKK OG VENTILASJON'!C$27:C$38,'BLIKK OG VENTILASJON'!$A$27:$A$38,ÅRSTOT!$A39)+SUMIFS(ISOLATØR!C$27:C$38,ISOLATØR!$A$27:$A$38,ÅRSTOT!$A39)+SUMIFS(MALERE!C$27:C$38,MALERE!$A$27:$A$38,ÅRSTOT!$A39)+SUMIFS(TAKTEKKERE!C$27:C$38,TAKTEKKERE!$A$27:$A$38,ÅRSTOT!$A39)</f>
        <v>1453167</v>
      </c>
      <c r="D39" s="4">
        <f>SUMIFS(BETONG!D$27:D$38,BETONG!$A$27:$A$38,ÅRSTOT!$A39)+SUMIFS(TØMRERE!D$27:D$38,TØMRERE!$A$27:$A$38,ÅRSTOT!$A39)+SUMIFS(RØRLEGGERE!D$27:D$38,RØRLEGGERE!$A$27:$A$38,ÅRSTOT!$A39)+SUMIFS(MURERE!D$27:D$38,MURERE!$A$27:$A$38,ÅRSTOT!$A39)+SUMIFS('BLIKK OG VENTILASJON'!D$27:D$38,'BLIKK OG VENTILASJON'!$A$27:$A$38,ÅRSTOT!$A39)+SUMIFS(ISOLATØR!D$27:D$38,ISOLATØR!$A$27:$A$38,ÅRSTOT!$A39)+SUMIFS(MALERE!D$27:D$38,MALERE!$A$27:$A$38,ÅRSTOT!$A39)+SUMIFS(TAKTEKKERE!D$27:D$38,TAKTEKKERE!$A$27:$A$38,ÅRSTOT!$A39)</f>
        <v>25452.5</v>
      </c>
      <c r="E39" s="4">
        <f>SUMIFS(BETONG!E$27:E$38,BETONG!$A$27:$A$38,ÅRSTOT!$A39)+SUMIFS(TØMRERE!E$27:E$38,TØMRERE!$A$27:$A$38,ÅRSTOT!$A39)+SUMIFS(RØRLEGGERE!E$27:E$38,RØRLEGGERE!$A$27:$A$38,ÅRSTOT!$A39)+SUMIFS(MURERE!E$27:E$38,MURERE!$A$27:$A$38,ÅRSTOT!$A39)+SUMIFS('BLIKK OG VENTILASJON'!E$27:E$38,'BLIKK OG VENTILASJON'!$A$27:$A$38,ÅRSTOT!$A39)+SUMIFS(ISOLATØR!E$27:E$38,ISOLATØR!$A$27:$A$38,ÅRSTOT!$A39)+SUMIFS(MALERE!E$27:E$38,MALERE!$A$27:$A$38,ÅRSTOT!$A39)+SUMIFS(TAKTEKKERE!E$27:E$38,TAKTEKKERE!$A$27:$A$38,ÅRSTOT!$A39)</f>
        <v>6383</v>
      </c>
      <c r="F39" s="12">
        <f t="shared" si="7"/>
        <v>338.10840192515468</v>
      </c>
      <c r="G39" s="12">
        <f t="shared" si="7"/>
        <v>227.66207112642957</v>
      </c>
      <c r="H39" s="12">
        <f t="shared" si="8"/>
        <v>315.96397417976783</v>
      </c>
      <c r="I39" s="4">
        <f>SUMIFS(BETONG!I$27:I$38,BETONG!$A$27:$A$38,ÅRSTOT!$A39)+SUMIFS(TØMRERE!I$27:I$38,TØMRERE!$A$27:$A$38,ÅRSTOT!$A39)+SUMIFS(RØRLEGGERE!I$27:I$38,RØRLEGGERE!$A$27:$A$38,ÅRSTOT!$A39)+SUMIFS(MURERE!I$27:I$38,MURERE!$A$27:$A$38,ÅRSTOT!$A39)+SUMIFS('BLIKK OG VENTILASJON'!I$27:I$38,'BLIKK OG VENTILASJON'!$A$27:$A$38,ÅRSTOT!$A39)+SUMIFS(ISOLATØR!I$27:I$38,ISOLATØR!$A$27:$A$38,ÅRSTOT!$A39)+SUMIFS(MALERE!I$27:I$38,MALERE!$A$27:$A$38,ÅRSTOT!$A39)+SUMIFS(TAKTEKKERE!I$27:I$38,TAKTEKKERE!$A$27:$A$38,ÅRSTOT!$A39)</f>
        <v>1602127</v>
      </c>
      <c r="J39" s="4">
        <f>SUMIFS(BETONG!J$27:J$38,BETONG!$A$27:$A$38,ÅRSTOT!$A39)+SUMIFS(TØMRERE!J$27:J$38,TØMRERE!$A$27:$A$38,ÅRSTOT!$A39)+SUMIFS(RØRLEGGERE!J$27:J$38,RØRLEGGERE!$A$27:$A$38,ÅRSTOT!$A39)+SUMIFS(MURERE!J$27:J$38,MURERE!$A$27:$A$38,ÅRSTOT!$A39)+SUMIFS('BLIKK OG VENTILASJON'!J$27:J$38,'BLIKK OG VENTILASJON'!$A$27:$A$38,ÅRSTOT!$A39)+SUMIFS(ISOLATØR!J$27:J$38,ISOLATØR!$A$27:$A$38,ÅRSTOT!$A39)+SUMIFS(MALERE!J$27:J$38,MALERE!$A$27:$A$38,ÅRSTOT!$A39)+SUMIFS(TAKTEKKERE!J$27:J$38,TAKTEKKERE!$A$27:$A$38,ÅRSTOT!$A39)</f>
        <v>3087579</v>
      </c>
      <c r="K39" s="13">
        <v>219.31</v>
      </c>
      <c r="L39" s="14">
        <f t="shared" si="10"/>
        <v>4.3714244251548093</v>
      </c>
      <c r="M39" s="34">
        <f t="shared" si="9"/>
        <v>0.4407184997481548</v>
      </c>
    </row>
    <row r="40" spans="1:13" x14ac:dyDescent="0.35">
      <c r="A40" s="28" t="s">
        <v>26</v>
      </c>
      <c r="B40" s="4">
        <f>SUMIFS(BETONG!B$27:B$38,BETONG!$A$27:$A$38,ÅRSTOT!$A40)+SUMIFS(TØMRERE!B$27:B$38,TØMRERE!$A$27:$A$38,ÅRSTOT!$A40)+SUMIFS(RØRLEGGERE!B$27:B$38,RØRLEGGERE!$A$27:$A$38,ÅRSTOT!$A40)+SUMIFS(MURERE!B$27:B$38,MURERE!$A$27:$A$38,ÅRSTOT!$A40)+SUMIFS('BLIKK OG VENTILASJON'!B$27:B$38,'BLIKK OG VENTILASJON'!$A$27:$A$38,ÅRSTOT!$A40)+SUMIFS(ISOLATØR!B$27:B$38,ISOLATØR!$A$27:$A$38,ÅRSTOT!$A40)+SUMIFS(MALERE!B$27:B$38,MALERE!$A$27:$A$38,ÅRSTOT!$A40)+SUMIFS(TAKTEKKERE!B$27:B$38,TAKTEKKERE!$A$27:$A$38,ÅRSTOT!$A40)</f>
        <v>126115636.22</v>
      </c>
      <c r="C40" s="4">
        <f>SUMIFS(BETONG!C$27:C$38,BETONG!$A$27:$A$38,ÅRSTOT!$A40)+SUMIFS(TØMRERE!C$27:C$38,TØMRERE!$A$27:$A$38,ÅRSTOT!$A40)+SUMIFS(RØRLEGGERE!C$27:C$38,RØRLEGGERE!$A$27:$A$38,ÅRSTOT!$A40)+SUMIFS(MURERE!C$27:C$38,MURERE!$A$27:$A$38,ÅRSTOT!$A40)+SUMIFS('BLIKK OG VENTILASJON'!C$27:C$38,'BLIKK OG VENTILASJON'!$A$27:$A$38,ÅRSTOT!$A40)+SUMIFS(ISOLATØR!C$27:C$38,ISOLATØR!$A$27:$A$38,ÅRSTOT!$A40)+SUMIFS(MALERE!C$27:C$38,MALERE!$A$27:$A$38,ÅRSTOT!$A40)+SUMIFS(TAKTEKKERE!C$27:C$38,TAKTEKKERE!$A$27:$A$38,ÅRSTOT!$A40)</f>
        <v>4793505.5199999996</v>
      </c>
      <c r="D40" s="4">
        <f>SUMIFS(BETONG!D$27:D$38,BETONG!$A$27:$A$38,ÅRSTOT!$A40)+SUMIFS(TØMRERE!D$27:D$38,TØMRERE!$A$27:$A$38,ÅRSTOT!$A40)+SUMIFS(RØRLEGGERE!D$27:D$38,RØRLEGGERE!$A$27:$A$38,ÅRSTOT!$A40)+SUMIFS(MURERE!D$27:D$38,MURERE!$A$27:$A$38,ÅRSTOT!$A40)+SUMIFS('BLIKK OG VENTILASJON'!D$27:D$38,'BLIKK OG VENTILASJON'!$A$27:$A$38,ÅRSTOT!$A40)+SUMIFS(ISOLATØR!D$27:D$38,ISOLATØR!$A$27:$A$38,ÅRSTOT!$A40)+SUMIFS(MALERE!D$27:D$38,MALERE!$A$27:$A$38,ÅRSTOT!$A40)+SUMIFS(TAKTEKKERE!D$27:D$38,TAKTEKKERE!$A$27:$A$38,ÅRSTOT!$A40)</f>
        <v>339333.10000000003</v>
      </c>
      <c r="E40" s="4">
        <f>SUMIFS(BETONG!E$27:E$38,BETONG!$A$27:$A$38,ÅRSTOT!$A40)+SUMIFS(TØMRERE!E$27:E$38,TØMRERE!$A$27:$A$38,ÅRSTOT!$A40)+SUMIFS(RØRLEGGERE!E$27:E$38,RØRLEGGERE!$A$27:$A$38,ÅRSTOT!$A40)+SUMIFS(MURERE!E$27:E$38,MURERE!$A$27:$A$38,ÅRSTOT!$A40)+SUMIFS('BLIKK OG VENTILASJON'!E$27:E$38,'BLIKK OG VENTILASJON'!$A$27:$A$38,ÅRSTOT!$A40)+SUMIFS(ISOLATØR!E$27:E$38,ISOLATØR!$A$27:$A$38,ÅRSTOT!$A40)+SUMIFS(MALERE!E$27:E$38,MALERE!$A$27:$A$38,ÅRSTOT!$A40)+SUMIFS(TAKTEKKERE!E$27:E$38,TAKTEKKERE!$A$27:$A$38,ÅRSTOT!$A40)</f>
        <v>20189</v>
      </c>
      <c r="F40" s="12">
        <f t="shared" si="7"/>
        <v>371.65733675848298</v>
      </c>
      <c r="G40" s="12">
        <f t="shared" si="7"/>
        <v>237.43154787260386</v>
      </c>
      <c r="H40" s="12">
        <f t="shared" si="8"/>
        <v>364.11987396602319</v>
      </c>
      <c r="I40" s="4">
        <f>SUMIFS(BETONG!I$27:I$38,BETONG!$A$27:$A$38,ÅRSTOT!$A40)+SUMIFS(TØMRERE!I$27:I$38,TØMRERE!$A$27:$A$38,ÅRSTOT!$A40)+SUMIFS(RØRLEGGERE!I$27:I$38,RØRLEGGERE!$A$27:$A$38,ÅRSTOT!$A40)+SUMIFS(MURERE!I$27:I$38,MURERE!$A$27:$A$38,ÅRSTOT!$A40)+SUMIFS('BLIKK OG VENTILASJON'!I$27:I$38,'BLIKK OG VENTILASJON'!$A$27:$A$38,ÅRSTOT!$A40)+SUMIFS(ISOLATØR!I$27:I$38,ISOLATØR!$A$27:$A$38,ÅRSTOT!$A40)+SUMIFS(MALERE!I$27:I$38,MALERE!$A$27:$A$38,ÅRSTOT!$A40)+SUMIFS(TAKTEKKERE!I$27:I$38,TAKTEKKERE!$A$27:$A$38,ÅRSTOT!$A40)</f>
        <v>149052830.51000002</v>
      </c>
      <c r="J40" s="4">
        <f>SUMIFS(BETONG!J$27:J$38,BETONG!$A$27:$A$38,ÅRSTOT!$A40)+SUMIFS(TØMRERE!J$27:J$38,TØMRERE!$A$27:$A$38,ÅRSTOT!$A40)+SUMIFS(RØRLEGGERE!J$27:J$38,RØRLEGGERE!$A$27:$A$38,ÅRSTOT!$A40)+SUMIFS(MURERE!J$27:J$38,MURERE!$A$27:$A$38,ÅRSTOT!$A40)+SUMIFS('BLIKK OG VENTILASJON'!J$27:J$38,'BLIKK OG VENTILASJON'!$A$27:$A$38,ÅRSTOT!$A40)+SUMIFS(ISOLATØR!J$27:J$38,ISOLATØR!$A$27:$A$38,ÅRSTOT!$A40)+SUMIFS(MALERE!J$27:J$38,MALERE!$A$27:$A$38,ÅRSTOT!$A40)+SUMIFS(TAKTEKKERE!J$27:J$38,TAKTEKKERE!$A$27:$A$38,ÅRSTOT!$A40)</f>
        <v>11450599.58</v>
      </c>
      <c r="K40" s="13">
        <v>355.4</v>
      </c>
      <c r="L40" s="14">
        <f t="shared" si="10"/>
        <v>-0.15388633822999526</v>
      </c>
      <c r="M40" s="34">
        <f t="shared" si="9"/>
        <v>2.4535379758084456E-2</v>
      </c>
    </row>
    <row r="41" spans="1:13" s="1" customFormat="1" thickBot="1" x14ac:dyDescent="0.35">
      <c r="A41" s="29" t="s">
        <v>27</v>
      </c>
      <c r="B41" s="35">
        <f>SUM(B28:B40)</f>
        <v>393096227.76999998</v>
      </c>
      <c r="C41" s="35">
        <f>SUM(C28:C40)</f>
        <v>55057974.970000014</v>
      </c>
      <c r="D41" s="35">
        <f>SUM(D28:D40)</f>
        <v>1099859.67</v>
      </c>
      <c r="E41" s="35">
        <f>SUM(E28:E40)</f>
        <v>258394.96999999997</v>
      </c>
      <c r="F41" s="36">
        <f>IF(D41=0,0,B41/D41)</f>
        <v>357.40580229657843</v>
      </c>
      <c r="G41" s="36">
        <f t="shared" si="7"/>
        <v>213.07680629386871</v>
      </c>
      <c r="H41" s="36">
        <f t="shared" si="8"/>
        <v>329.94858956638649</v>
      </c>
      <c r="I41" s="37">
        <f>SUM(I28:I40)</f>
        <v>429520299.63999999</v>
      </c>
      <c r="J41" s="37">
        <f>SUM(J28:J40)</f>
        <v>41419784.409999996</v>
      </c>
      <c r="K41" s="38">
        <v>327.92</v>
      </c>
      <c r="L41" s="32">
        <f t="shared" si="10"/>
        <v>-8.4801747206194059E-2</v>
      </c>
      <c r="M41" s="33">
        <f t="shared" si="9"/>
        <v>6.1862331251112228E-3</v>
      </c>
    </row>
    <row r="44" spans="1:13" ht="20" x14ac:dyDescent="0.4">
      <c r="A44" s="75" t="str">
        <f>"MÅLESTATISTIKK FOR ALLE BYGGFAG - GJENNOMSNITT HELE ÅRET  "&amp;FORS!$A$14</f>
        <v>MÅLESTATISTIKK FOR ALLE BYGGFAG - GJENNOMSNITT HELE ÅRET  2023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1:13" ht="18" customHeight="1" thickBot="1" x14ac:dyDescent="0.4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35">
      <c r="A46" s="19"/>
      <c r="B46" s="20" t="s">
        <v>4</v>
      </c>
      <c r="C46" s="21"/>
      <c r="D46" s="20" t="s">
        <v>5</v>
      </c>
      <c r="E46" s="21"/>
      <c r="F46" s="20" t="str">
        <f>"Fortjeneste hele  "&amp;FORS!$A$14-0</f>
        <v>Fortjeneste hele  2023</v>
      </c>
      <c r="G46" s="22"/>
      <c r="H46" s="21"/>
      <c r="I46" s="20" t="str">
        <f>" Hele året  "&amp;FORS!$A$14-1</f>
        <v xml:space="preserve"> Hele året  2022</v>
      </c>
      <c r="J46" s="22"/>
      <c r="K46" s="21"/>
      <c r="L46" s="20" t="s">
        <v>6</v>
      </c>
      <c r="M46" s="23"/>
    </row>
    <row r="47" spans="1:13" x14ac:dyDescent="0.35">
      <c r="A47" s="24"/>
      <c r="B47" s="8" t="s">
        <v>7</v>
      </c>
      <c r="C47" s="8" t="s">
        <v>7</v>
      </c>
      <c r="D47" s="8" t="s">
        <v>7</v>
      </c>
      <c r="E47" s="8" t="s">
        <v>7</v>
      </c>
      <c r="F47" s="8" t="s">
        <v>7</v>
      </c>
      <c r="G47" s="8" t="s">
        <v>7</v>
      </c>
      <c r="H47" s="9" t="s">
        <v>8</v>
      </c>
      <c r="I47" s="8" t="s">
        <v>7</v>
      </c>
      <c r="J47" s="8" t="s">
        <v>7</v>
      </c>
      <c r="K47" s="9" t="s">
        <v>9</v>
      </c>
      <c r="L47" s="8" t="s">
        <v>7</v>
      </c>
      <c r="M47" s="25" t="s">
        <v>9</v>
      </c>
    </row>
    <row r="48" spans="1:13" x14ac:dyDescent="0.35">
      <c r="A48" s="26"/>
      <c r="B48" s="10" t="s">
        <v>10</v>
      </c>
      <c r="C48" s="10" t="s">
        <v>11</v>
      </c>
      <c r="D48" s="10" t="s">
        <v>10</v>
      </c>
      <c r="E48" s="10" t="s">
        <v>11</v>
      </c>
      <c r="F48" s="10" t="s">
        <v>10</v>
      </c>
      <c r="G48" s="10" t="s">
        <v>11</v>
      </c>
      <c r="H48" s="11" t="s">
        <v>12</v>
      </c>
      <c r="I48" s="10" t="s">
        <v>10</v>
      </c>
      <c r="J48" s="10" t="s">
        <v>11</v>
      </c>
      <c r="K48" s="11" t="s">
        <v>13</v>
      </c>
      <c r="L48" s="10" t="s">
        <v>10</v>
      </c>
      <c r="M48" s="27" t="s">
        <v>13</v>
      </c>
    </row>
    <row r="49" spans="1:13" x14ac:dyDescent="0.35">
      <c r="A49" s="28" t="s">
        <v>14</v>
      </c>
      <c r="B49" s="17">
        <f>SUMIFS(B$7:B$19,$A$7:$A$19,$A49)+SUMIFS(B$28:B$40,$A$28:$A$40,$A49)</f>
        <v>6322999</v>
      </c>
      <c r="C49" s="17">
        <f t="shared" ref="C49:E61" si="11">SUMIFS(C$7:C$19,$A$7:$A$19,$A49)+SUMIFS(C$28:C$40,$A$28:$A$40,$A49)</f>
        <v>0</v>
      </c>
      <c r="D49" s="17">
        <f t="shared" si="11"/>
        <v>17955.5</v>
      </c>
      <c r="E49" s="17">
        <f t="shared" si="11"/>
        <v>0</v>
      </c>
      <c r="F49" s="12">
        <f>IF(D49=0,0,B49/D49)</f>
        <v>352.14831110244774</v>
      </c>
      <c r="G49" s="12">
        <f t="shared" ref="F49:G62" si="12">IF(E49=0,0,C49/E49)</f>
        <v>0</v>
      </c>
      <c r="H49" s="12">
        <f t="shared" ref="H49:H60" si="13">IF(D49+E49=0,0,(B49+C49)/(D49+E49))</f>
        <v>352.14831110244774</v>
      </c>
      <c r="I49" s="17">
        <f t="shared" ref="I49:J61" si="14">SUMIFS(I$7:I$19,$A$7:$A$19,$A49)+SUMIFS(I$28:I$40,$A$28:$A$40,$A49)</f>
        <v>9453235</v>
      </c>
      <c r="J49" s="17">
        <f t="shared" si="14"/>
        <v>0</v>
      </c>
      <c r="K49" s="13">
        <v>328.88</v>
      </c>
      <c r="L49" s="14">
        <f t="shared" ref="L49:L62" si="15">IF(I49=0,0,(B49-I49)/I49)</f>
        <v>-0.33112855017356491</v>
      </c>
      <c r="M49" s="34">
        <f t="shared" ref="M49:M62" si="16">IF(K49=0,0,(H49-K49)/K49)</f>
        <v>7.0750155383263624E-2</v>
      </c>
    </row>
    <row r="50" spans="1:13" x14ac:dyDescent="0.35">
      <c r="A50" s="28" t="s">
        <v>15</v>
      </c>
      <c r="B50" s="17">
        <f t="shared" ref="B50:B61" si="17">SUMIFS(B$7:B$19,$A$7:$A$19,$A50)+SUMIFS(B$28:B$40,$A$28:$A$40,$A50)</f>
        <v>21532965.550000001</v>
      </c>
      <c r="C50" s="17">
        <f t="shared" si="11"/>
        <v>0</v>
      </c>
      <c r="D50" s="17">
        <f t="shared" si="11"/>
        <v>65142.31</v>
      </c>
      <c r="E50" s="17">
        <f t="shared" si="11"/>
        <v>0</v>
      </c>
      <c r="F50" s="12">
        <f t="shared" si="12"/>
        <v>330.55268611137677</v>
      </c>
      <c r="G50" s="12">
        <f t="shared" si="12"/>
        <v>0</v>
      </c>
      <c r="H50" s="12">
        <f t="shared" si="13"/>
        <v>330.55268611137677</v>
      </c>
      <c r="I50" s="17">
        <f t="shared" si="14"/>
        <v>40175423.159999996</v>
      </c>
      <c r="J50" s="17">
        <f t="shared" si="14"/>
        <v>0</v>
      </c>
      <c r="K50" s="13">
        <v>328.12</v>
      </c>
      <c r="L50" s="14">
        <f t="shared" si="15"/>
        <v>-0.4640264157456605</v>
      </c>
      <c r="M50" s="34">
        <f t="shared" si="16"/>
        <v>7.4140135053540404E-3</v>
      </c>
    </row>
    <row r="51" spans="1:13" x14ac:dyDescent="0.35">
      <c r="A51" s="28" t="s">
        <v>16</v>
      </c>
      <c r="B51" s="17">
        <f t="shared" si="17"/>
        <v>459809.23</v>
      </c>
      <c r="C51" s="17">
        <f t="shared" si="11"/>
        <v>1244676.48</v>
      </c>
      <c r="D51" s="17">
        <f t="shared" si="11"/>
        <v>1491.4</v>
      </c>
      <c r="E51" s="17">
        <f t="shared" si="11"/>
        <v>4695</v>
      </c>
      <c r="F51" s="12">
        <f t="shared" ref="F51" si="18">IF(D51=0,0,B51/D51)</f>
        <v>308.30711412096014</v>
      </c>
      <c r="G51" s="12">
        <f t="shared" ref="G51" si="19">IF(E51=0,0,C51/E51)</f>
        <v>265.10681150159746</v>
      </c>
      <c r="H51" s="12">
        <f t="shared" ref="H51" si="20">IF(D51+E51=0,0,(B51+C51)/(D51+E51))</f>
        <v>275.52141956549855</v>
      </c>
      <c r="I51" s="17">
        <f t="shared" si="14"/>
        <v>0</v>
      </c>
      <c r="J51" s="17">
        <f t="shared" si="14"/>
        <v>0</v>
      </c>
      <c r="K51" s="13"/>
      <c r="L51" s="14">
        <f t="shared" si="15"/>
        <v>0</v>
      </c>
      <c r="M51" s="34">
        <f t="shared" si="16"/>
        <v>0</v>
      </c>
    </row>
    <row r="52" spans="1:13" x14ac:dyDescent="0.35">
      <c r="A52" s="28"/>
      <c r="B52" s="17">
        <f t="shared" si="17"/>
        <v>0</v>
      </c>
      <c r="C52" s="17">
        <f t="shared" si="11"/>
        <v>0</v>
      </c>
      <c r="D52" s="17">
        <f t="shared" si="11"/>
        <v>0</v>
      </c>
      <c r="E52" s="17">
        <f t="shared" si="11"/>
        <v>0</v>
      </c>
      <c r="F52" s="12">
        <f t="shared" si="12"/>
        <v>0</v>
      </c>
      <c r="G52" s="12">
        <f t="shared" si="12"/>
        <v>0</v>
      </c>
      <c r="H52" s="12">
        <f t="shared" si="13"/>
        <v>0</v>
      </c>
      <c r="I52" s="17">
        <f t="shared" si="14"/>
        <v>0</v>
      </c>
      <c r="J52" s="17">
        <f t="shared" si="14"/>
        <v>0</v>
      </c>
      <c r="K52" s="13">
        <v>0</v>
      </c>
      <c r="L52" s="14">
        <f t="shared" si="15"/>
        <v>0</v>
      </c>
      <c r="M52" s="34">
        <f t="shared" si="16"/>
        <v>0</v>
      </c>
    </row>
    <row r="53" spans="1:13" x14ac:dyDescent="0.35">
      <c r="A53" s="28"/>
      <c r="B53" s="17">
        <f t="shared" si="17"/>
        <v>0</v>
      </c>
      <c r="C53" s="17">
        <f t="shared" si="11"/>
        <v>0</v>
      </c>
      <c r="D53" s="17">
        <f t="shared" si="11"/>
        <v>0</v>
      </c>
      <c r="E53" s="17">
        <f t="shared" si="11"/>
        <v>0</v>
      </c>
      <c r="F53" s="12">
        <f t="shared" si="12"/>
        <v>0</v>
      </c>
      <c r="G53" s="12">
        <f t="shared" si="12"/>
        <v>0</v>
      </c>
      <c r="H53" s="12">
        <f t="shared" si="13"/>
        <v>0</v>
      </c>
      <c r="I53" s="17">
        <f t="shared" si="14"/>
        <v>0</v>
      </c>
      <c r="J53" s="17">
        <f t="shared" si="14"/>
        <v>0</v>
      </c>
      <c r="K53" s="13"/>
      <c r="L53" s="14">
        <f t="shared" si="15"/>
        <v>0</v>
      </c>
      <c r="M53" s="34">
        <f t="shared" si="16"/>
        <v>0</v>
      </c>
    </row>
    <row r="54" spans="1:13" x14ac:dyDescent="0.35">
      <c r="A54" s="28" t="s">
        <v>19</v>
      </c>
      <c r="B54" s="17">
        <f t="shared" si="17"/>
        <v>35981991.75</v>
      </c>
      <c r="C54" s="17">
        <f t="shared" si="11"/>
        <v>20223820.969999999</v>
      </c>
      <c r="D54" s="17">
        <f t="shared" si="11"/>
        <v>103392.21</v>
      </c>
      <c r="E54" s="17">
        <f t="shared" si="11"/>
        <v>107106.23</v>
      </c>
      <c r="F54" s="12">
        <f t="shared" si="12"/>
        <v>348.01453368682223</v>
      </c>
      <c r="G54" s="12">
        <f t="shared" si="12"/>
        <v>188.8202112052679</v>
      </c>
      <c r="H54" s="12">
        <f t="shared" si="13"/>
        <v>267.01296560677599</v>
      </c>
      <c r="I54" s="17">
        <f t="shared" si="14"/>
        <v>44272004.170000002</v>
      </c>
      <c r="J54" s="17">
        <f t="shared" si="14"/>
        <v>2741147.6500000004</v>
      </c>
      <c r="K54" s="13">
        <v>311.54000000000002</v>
      </c>
      <c r="L54" s="14">
        <f t="shared" si="15"/>
        <v>-0.18725179886067944</v>
      </c>
      <c r="M54" s="34">
        <f t="shared" si="16"/>
        <v>-0.14292557743218856</v>
      </c>
    </row>
    <row r="55" spans="1:13" x14ac:dyDescent="0.35">
      <c r="A55" s="28" t="s">
        <v>20</v>
      </c>
      <c r="B55" s="17">
        <f t="shared" si="17"/>
        <v>14267595.370000001</v>
      </c>
      <c r="C55" s="17">
        <f t="shared" si="11"/>
        <v>0</v>
      </c>
      <c r="D55" s="17">
        <f t="shared" si="11"/>
        <v>39321.22</v>
      </c>
      <c r="E55" s="17">
        <f t="shared" si="11"/>
        <v>0</v>
      </c>
      <c r="F55" s="12">
        <f t="shared" si="12"/>
        <v>362.84722015237577</v>
      </c>
      <c r="G55" s="12">
        <f t="shared" si="12"/>
        <v>0</v>
      </c>
      <c r="H55" s="12">
        <f t="shared" si="13"/>
        <v>362.84722015237577</v>
      </c>
      <c r="I55" s="17">
        <f t="shared" si="14"/>
        <v>28044831.079999998</v>
      </c>
      <c r="J55" s="17">
        <f t="shared" si="14"/>
        <v>0</v>
      </c>
      <c r="K55" s="13">
        <v>344.91</v>
      </c>
      <c r="L55" s="14">
        <f t="shared" si="15"/>
        <v>-0.49125757508395723</v>
      </c>
      <c r="M55" s="34">
        <f t="shared" si="16"/>
        <v>5.2005509125208731E-2</v>
      </c>
    </row>
    <row r="56" spans="1:13" x14ac:dyDescent="0.35">
      <c r="A56" s="28" t="s">
        <v>28</v>
      </c>
      <c r="B56" s="17">
        <f t="shared" si="17"/>
        <v>9995560.1999999993</v>
      </c>
      <c r="C56" s="17">
        <f t="shared" si="11"/>
        <v>0</v>
      </c>
      <c r="D56" s="17">
        <f t="shared" si="11"/>
        <v>31441.5</v>
      </c>
      <c r="E56" s="17">
        <f t="shared" si="11"/>
        <v>0</v>
      </c>
      <c r="F56" s="12">
        <f t="shared" si="12"/>
        <v>317.90977529698006</v>
      </c>
      <c r="G56" s="12">
        <f t="shared" si="12"/>
        <v>0</v>
      </c>
      <c r="H56" s="12">
        <f t="shared" si="13"/>
        <v>317.90977529698006</v>
      </c>
      <c r="I56" s="17">
        <f t="shared" si="14"/>
        <v>10983107.810000002</v>
      </c>
      <c r="J56" s="17">
        <f t="shared" si="14"/>
        <v>0</v>
      </c>
      <c r="K56" s="13">
        <v>316.37</v>
      </c>
      <c r="L56" s="14">
        <f t="shared" si="15"/>
        <v>-8.9915133956970872E-2</v>
      </c>
      <c r="M56" s="34">
        <f t="shared" si="16"/>
        <v>4.8670079242028432E-3</v>
      </c>
    </row>
    <row r="57" spans="1:13" x14ac:dyDescent="0.35">
      <c r="A57" s="28" t="s">
        <v>22</v>
      </c>
      <c r="B57" s="17">
        <f t="shared" si="17"/>
        <v>28857196.780000001</v>
      </c>
      <c r="C57" s="17">
        <f t="shared" si="11"/>
        <v>1965000</v>
      </c>
      <c r="D57" s="17">
        <f t="shared" si="11"/>
        <v>81512.84</v>
      </c>
      <c r="E57" s="17">
        <f t="shared" si="11"/>
        <v>7000</v>
      </c>
      <c r="F57" s="12">
        <f t="shared" si="12"/>
        <v>354.02025963026199</v>
      </c>
      <c r="G57" s="12">
        <f t="shared" si="12"/>
        <v>280.71428571428572</v>
      </c>
      <c r="H57" s="12">
        <f t="shared" si="13"/>
        <v>348.22288811431201</v>
      </c>
      <c r="I57" s="17">
        <f t="shared" si="14"/>
        <v>47056690.93</v>
      </c>
      <c r="J57" s="17">
        <f t="shared" si="14"/>
        <v>800000</v>
      </c>
      <c r="K57" s="13">
        <v>339.61</v>
      </c>
      <c r="L57" s="14">
        <f t="shared" si="15"/>
        <v>-0.38675677762962496</v>
      </c>
      <c r="M57" s="34">
        <f t="shared" si="16"/>
        <v>2.5361114555849353E-2</v>
      </c>
    </row>
    <row r="58" spans="1:13" x14ac:dyDescent="0.35">
      <c r="A58" s="28" t="s">
        <v>23</v>
      </c>
      <c r="B58" s="17">
        <f t="shared" si="17"/>
        <v>353081453.71000004</v>
      </c>
      <c r="C58" s="17">
        <f t="shared" si="11"/>
        <v>47543891.270000011</v>
      </c>
      <c r="D58" s="17">
        <f t="shared" si="11"/>
        <v>1015165.9799999999</v>
      </c>
      <c r="E58" s="17">
        <f t="shared" si="11"/>
        <v>211542.8</v>
      </c>
      <c r="F58" s="12">
        <f t="shared" si="12"/>
        <v>347.80662538553554</v>
      </c>
      <c r="G58" s="12">
        <f t="shared" si="12"/>
        <v>224.74833116513545</v>
      </c>
      <c r="H58" s="12">
        <f t="shared" si="13"/>
        <v>326.58553644655586</v>
      </c>
      <c r="I58" s="17">
        <f t="shared" si="14"/>
        <v>315720222.20999998</v>
      </c>
      <c r="J58" s="17">
        <f t="shared" si="14"/>
        <v>27390273.509999998</v>
      </c>
      <c r="K58" s="13">
        <v>312.82</v>
      </c>
      <c r="L58" s="14">
        <f t="shared" si="15"/>
        <v>0.11833651718118136</v>
      </c>
      <c r="M58" s="34">
        <f t="shared" si="16"/>
        <v>4.4004655861376737E-2</v>
      </c>
    </row>
    <row r="59" spans="1:13" x14ac:dyDescent="0.35">
      <c r="A59" s="28" t="s">
        <v>24</v>
      </c>
      <c r="B59" s="17">
        <f t="shared" si="17"/>
        <v>1365325.5</v>
      </c>
      <c r="C59" s="17">
        <f t="shared" si="11"/>
        <v>525366</v>
      </c>
      <c r="D59" s="17">
        <f t="shared" si="11"/>
        <v>3337.5</v>
      </c>
      <c r="E59" s="17">
        <f t="shared" si="11"/>
        <v>2982</v>
      </c>
      <c r="F59" s="12">
        <f>IF(D59=0,0,B59/D59)</f>
        <v>409.08629213483147</v>
      </c>
      <c r="G59" s="12">
        <f>IF(E59=0,0,C59/E59)</f>
        <v>176.17907444668009</v>
      </c>
      <c r="H59" s="12">
        <f t="shared" si="13"/>
        <v>299.18371706622361</v>
      </c>
      <c r="I59" s="17">
        <f t="shared" si="14"/>
        <v>2957652</v>
      </c>
      <c r="J59" s="17">
        <f t="shared" si="14"/>
        <v>0</v>
      </c>
      <c r="K59" s="13">
        <v>363.84</v>
      </c>
      <c r="L59" s="14">
        <f t="shared" si="15"/>
        <v>-0.53837520438510011</v>
      </c>
      <c r="M59" s="34">
        <f t="shared" si="16"/>
        <v>-0.17770526312053753</v>
      </c>
    </row>
    <row r="60" spans="1:13" x14ac:dyDescent="0.35">
      <c r="A60" s="28" t="s">
        <v>25</v>
      </c>
      <c r="B60" s="17">
        <f t="shared" si="17"/>
        <v>21295332.100000001</v>
      </c>
      <c r="C60" s="17">
        <f t="shared" si="11"/>
        <v>2846005</v>
      </c>
      <c r="D60" s="17">
        <f t="shared" si="11"/>
        <v>64936.5</v>
      </c>
      <c r="E60" s="17">
        <f t="shared" si="11"/>
        <v>12547</v>
      </c>
      <c r="F60" s="12">
        <f t="shared" si="12"/>
        <v>327.94086684684271</v>
      </c>
      <c r="G60" s="12">
        <f t="shared" si="12"/>
        <v>226.82752849286683</v>
      </c>
      <c r="H60" s="12">
        <f t="shared" si="13"/>
        <v>311.56745758774451</v>
      </c>
      <c r="I60" s="17">
        <f t="shared" si="14"/>
        <v>16626881</v>
      </c>
      <c r="J60" s="17">
        <f t="shared" si="14"/>
        <v>3087579</v>
      </c>
      <c r="K60" s="13">
        <v>282.72000000000003</v>
      </c>
      <c r="L60" s="14">
        <f t="shared" si="15"/>
        <v>0.28077732077351136</v>
      </c>
      <c r="M60" s="34">
        <f t="shared" si="16"/>
        <v>0.10203543289383306</v>
      </c>
    </row>
    <row r="61" spans="1:13" x14ac:dyDescent="0.35">
      <c r="A61" s="28" t="s">
        <v>26</v>
      </c>
      <c r="B61" s="17">
        <f t="shared" si="17"/>
        <v>193794929.42000002</v>
      </c>
      <c r="C61" s="17">
        <f t="shared" si="11"/>
        <v>14947787.74</v>
      </c>
      <c r="D61" s="17">
        <f t="shared" si="11"/>
        <v>523278.10000000003</v>
      </c>
      <c r="E61" s="17">
        <f t="shared" si="11"/>
        <v>61682.97</v>
      </c>
      <c r="F61" s="12">
        <f t="shared" si="12"/>
        <v>370.34786936430169</v>
      </c>
      <c r="G61" s="12">
        <f t="shared" si="12"/>
        <v>242.33249047508573</v>
      </c>
      <c r="H61" s="12">
        <f>IF(D61+E61=0,0,(B61+C61)/(D61+E61))</f>
        <v>356.84890476557695</v>
      </c>
      <c r="I61" s="17">
        <f t="shared" si="14"/>
        <v>293264088.47000003</v>
      </c>
      <c r="J61" s="17">
        <f t="shared" si="14"/>
        <v>13012555.220000001</v>
      </c>
      <c r="K61" s="13">
        <v>349.34</v>
      </c>
      <c r="L61" s="14">
        <f t="shared" si="15"/>
        <v>-0.33917947324864972</v>
      </c>
      <c r="M61" s="34">
        <f t="shared" si="16"/>
        <v>2.1494546188747275E-2</v>
      </c>
    </row>
    <row r="62" spans="1:13" s="1" customFormat="1" thickBot="1" x14ac:dyDescent="0.35">
      <c r="A62" s="29" t="s">
        <v>27</v>
      </c>
      <c r="B62" s="35">
        <f>SUM(B49:B61)</f>
        <v>686955158.61000013</v>
      </c>
      <c r="C62" s="35">
        <f>SUM(C49:C61)</f>
        <v>89296547.460000008</v>
      </c>
      <c r="D62" s="35">
        <f>SUM(D49:D61)</f>
        <v>1946975.06</v>
      </c>
      <c r="E62" s="35">
        <f>SUM(E49:E61)</f>
        <v>407556</v>
      </c>
      <c r="F62" s="36">
        <f>IF(D62=0,0,B62/D62)</f>
        <v>352.83202785864142</v>
      </c>
      <c r="G62" s="36">
        <f t="shared" si="12"/>
        <v>219.10252200924538</v>
      </c>
      <c r="H62" s="36">
        <f>IF(D62+E62=0,0,(B62+C62)/(D62+E62))</f>
        <v>329.68420729603804</v>
      </c>
      <c r="I62" s="37">
        <f>SUM(I49:I61)</f>
        <v>808554135.83000004</v>
      </c>
      <c r="J62" s="37">
        <f>SUM(J49:J61)</f>
        <v>47031555.379999995</v>
      </c>
      <c r="K62" s="38">
        <v>327.62</v>
      </c>
      <c r="L62" s="32">
        <f t="shared" si="15"/>
        <v>-0.1503906440292655</v>
      </c>
      <c r="M62" s="33">
        <f t="shared" si="16"/>
        <v>6.3006144192602241E-3</v>
      </c>
    </row>
    <row r="64" spans="1:13" x14ac:dyDescent="0.35">
      <c r="B64" s="15"/>
      <c r="I64" s="15"/>
    </row>
    <row r="65" spans="2:2" x14ac:dyDescent="0.35">
      <c r="B65" s="15"/>
    </row>
  </sheetData>
  <mergeCells count="3">
    <mergeCell ref="A2:M2"/>
    <mergeCell ref="A23:M23"/>
    <mergeCell ref="A44:M4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7" orientation="landscape" r:id="rId1"/>
  <headerFooter alignWithMargins="0">
    <oddFooter>&amp;L&amp;9FORH.AVD./&amp;D/&amp;T/&amp;F</oddFooter>
  </headerFooter>
  <rowBreaks count="2" manualBreakCount="2">
    <brk id="21" max="16383" man="1"/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2:M64"/>
  <sheetViews>
    <sheetView showGridLines="0" showZeros="0" topLeftCell="A27" zoomScaleNormal="100" workbookViewId="0">
      <selection activeCell="L61" sqref="L61"/>
    </sheetView>
  </sheetViews>
  <sheetFormatPr baseColWidth="10" defaultColWidth="9" defaultRowHeight="15.5" x14ac:dyDescent="0.35"/>
  <cols>
    <col min="1" max="1" width="20.58203125" style="6" customWidth="1"/>
    <col min="2" max="2" width="15.33203125" style="5" customWidth="1"/>
    <col min="3" max="3" width="12.75" style="5" bestFit="1" customWidth="1"/>
    <col min="4" max="4" width="12.25" style="5" customWidth="1"/>
    <col min="5" max="5" width="10.75" style="5" customWidth="1"/>
    <col min="6" max="8" width="10" style="5" customWidth="1"/>
    <col min="9" max="9" width="13.83203125" style="5" bestFit="1" customWidth="1"/>
    <col min="10" max="10" width="12.58203125" style="5" customWidth="1"/>
    <col min="11" max="11" width="9.25" style="5" customWidth="1"/>
    <col min="12" max="13" width="10" style="5" customWidth="1"/>
    <col min="14" max="16384" width="9" style="5"/>
  </cols>
  <sheetData>
    <row r="2" spans="1:13" ht="20" x14ac:dyDescent="0.4">
      <c r="A2" s="75" t="str">
        <f>"MÅLESTATISTIKK FOR BETONGFAGENE - 1. HALVÅR "&amp;FORS!$A$14</f>
        <v>MÅLESTATISTIKK FOR BETONGFAGENE - 1. HALVÅR 2023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" thickBo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35">
      <c r="A4" s="19"/>
      <c r="B4" s="20" t="s">
        <v>4</v>
      </c>
      <c r="C4" s="21"/>
      <c r="D4" s="20" t="s">
        <v>5</v>
      </c>
      <c r="E4" s="21"/>
      <c r="F4" s="20" t="str">
        <f>"Fortjeneste 1. halvår  "&amp;FORS!$A$14-0</f>
        <v>Fortjeneste 1. halvår  2023</v>
      </c>
      <c r="G4" s="22"/>
      <c r="H4" s="21"/>
      <c r="I4" s="20" t="str">
        <f>" 1. halvår  "&amp;FORS!$A$14-1</f>
        <v xml:space="preserve"> 1. halvår  2022</v>
      </c>
      <c r="J4" s="22"/>
      <c r="K4" s="21"/>
      <c r="L4" s="20" t="s">
        <v>6</v>
      </c>
      <c r="M4" s="23"/>
    </row>
    <row r="5" spans="1:13" x14ac:dyDescent="0.35">
      <c r="A5" s="24"/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  <c r="H5" s="9" t="s">
        <v>8</v>
      </c>
      <c r="I5" s="8" t="s">
        <v>7</v>
      </c>
      <c r="J5" s="8" t="s">
        <v>7</v>
      </c>
      <c r="K5" s="9" t="s">
        <v>9</v>
      </c>
      <c r="L5" s="8" t="s">
        <v>7</v>
      </c>
      <c r="M5" s="25" t="s">
        <v>9</v>
      </c>
    </row>
    <row r="6" spans="1:13" x14ac:dyDescent="0.35">
      <c r="A6" s="26"/>
      <c r="B6" s="10" t="s">
        <v>10</v>
      </c>
      <c r="C6" s="10" t="s">
        <v>11</v>
      </c>
      <c r="D6" s="10" t="s">
        <v>10</v>
      </c>
      <c r="E6" s="10" t="s">
        <v>11</v>
      </c>
      <c r="F6" s="10" t="s">
        <v>10</v>
      </c>
      <c r="G6" s="10" t="s">
        <v>11</v>
      </c>
      <c r="H6" s="11" t="s">
        <v>12</v>
      </c>
      <c r="I6" s="10" t="s">
        <v>10</v>
      </c>
      <c r="J6" s="10" t="s">
        <v>11</v>
      </c>
      <c r="K6" s="11" t="s">
        <v>13</v>
      </c>
      <c r="L6" s="10" t="s">
        <v>10</v>
      </c>
      <c r="M6" s="27" t="s">
        <v>13</v>
      </c>
    </row>
    <row r="7" spans="1:13" x14ac:dyDescent="0.35">
      <c r="A7" s="28" t="s">
        <v>14</v>
      </c>
      <c r="B7" s="57">
        <v>684439</v>
      </c>
      <c r="C7" s="58"/>
      <c r="D7" s="57">
        <v>1772</v>
      </c>
      <c r="E7" s="59"/>
      <c r="F7" s="17">
        <f>IF(D7=0,0,B7/D7)</f>
        <v>386.25225733634312</v>
      </c>
      <c r="G7" s="17">
        <f>IF(E7=0,0,C7/E7)</f>
        <v>0</v>
      </c>
      <c r="H7" s="17">
        <f>IF(D7+E7=0,0,(B7+C7)/(D7+E7))</f>
        <v>386.25225733634312</v>
      </c>
      <c r="I7" s="16">
        <v>1205324</v>
      </c>
      <c r="J7" s="16"/>
      <c r="K7" s="16">
        <v>336.68</v>
      </c>
      <c r="L7" s="40">
        <f>IF(I7=0,0,(B7-I7)/I7)</f>
        <v>-0.43215351225064796</v>
      </c>
      <c r="M7" s="41">
        <f>IF(K7=0,0,(H7-K7)/K7)</f>
        <v>0.14723849749418769</v>
      </c>
    </row>
    <row r="8" spans="1:13" x14ac:dyDescent="0.35">
      <c r="A8" s="28" t="s">
        <v>15</v>
      </c>
      <c r="B8" s="57">
        <v>8650849</v>
      </c>
      <c r="C8" s="55"/>
      <c r="D8" s="57">
        <v>26961.18</v>
      </c>
      <c r="E8" s="16"/>
      <c r="F8" s="17">
        <f>IF(D8=0,0,B8/D8)</f>
        <v>320.86314471399248</v>
      </c>
      <c r="G8" s="17">
        <f>IF(E8=0,0,C8/E8)</f>
        <v>0</v>
      </c>
      <c r="H8" s="17">
        <f>IF(D8+E8=0,0,(B8+C8)/(D8+E8))</f>
        <v>320.86314471399248</v>
      </c>
      <c r="I8" s="16">
        <v>14134436.310000001</v>
      </c>
      <c r="J8" s="16"/>
      <c r="K8" s="16">
        <v>339</v>
      </c>
      <c r="L8" s="40">
        <f>IF(I8=0,0,(B8-I8)/I8)</f>
        <v>-0.38795939149836534</v>
      </c>
      <c r="M8" s="41">
        <f>IF(K8=0,0,(H8-K8)/K8)</f>
        <v>-5.3501048041320109E-2</v>
      </c>
    </row>
    <row r="9" spans="1:13" x14ac:dyDescent="0.35">
      <c r="A9" s="28"/>
      <c r="B9" s="57"/>
      <c r="C9" s="55"/>
      <c r="D9" s="57"/>
      <c r="E9" s="16"/>
      <c r="F9" s="17">
        <f t="shared" ref="F9:F18" si="0">IF(D9=0,0,B9/D9)</f>
        <v>0</v>
      </c>
      <c r="G9" s="17">
        <f t="shared" ref="G9:G18" si="1">IF(E9=0,0,C9/E9)</f>
        <v>0</v>
      </c>
      <c r="H9" s="17">
        <f t="shared" ref="H9:H18" si="2">IF(D9+E9=0,0,(B9+C9)/(D9+E9))</f>
        <v>0</v>
      </c>
      <c r="I9" s="16"/>
      <c r="J9" s="16"/>
      <c r="K9" s="16">
        <v>0</v>
      </c>
      <c r="L9" s="40">
        <f t="shared" ref="L9:L18" si="3">IF(I9=0,0,(B9-I9)/I9)</f>
        <v>0</v>
      </c>
      <c r="M9" s="41">
        <f t="shared" ref="M9:M18" si="4">IF(K9=0,0,(H9-K9)/K9)</f>
        <v>0</v>
      </c>
    </row>
    <row r="10" spans="1:13" x14ac:dyDescent="0.35">
      <c r="A10" s="28"/>
      <c r="B10" s="57"/>
      <c r="C10" s="55"/>
      <c r="D10" s="57"/>
      <c r="E10" s="16"/>
      <c r="F10" s="17">
        <f t="shared" si="0"/>
        <v>0</v>
      </c>
      <c r="G10" s="17">
        <f t="shared" si="1"/>
        <v>0</v>
      </c>
      <c r="H10" s="17">
        <f t="shared" si="2"/>
        <v>0</v>
      </c>
      <c r="I10" s="16"/>
      <c r="J10" s="16"/>
      <c r="K10" s="16"/>
      <c r="L10" s="40">
        <f t="shared" si="3"/>
        <v>0</v>
      </c>
      <c r="M10" s="41">
        <f t="shared" si="4"/>
        <v>0</v>
      </c>
    </row>
    <row r="11" spans="1:13" x14ac:dyDescent="0.35">
      <c r="A11" s="28" t="s">
        <v>19</v>
      </c>
      <c r="B11" s="57">
        <v>6182848</v>
      </c>
      <c r="C11" s="58"/>
      <c r="D11" s="57">
        <v>17296.400000000001</v>
      </c>
      <c r="E11" s="16"/>
      <c r="F11" s="17">
        <f t="shared" si="0"/>
        <v>357.46444346800484</v>
      </c>
      <c r="G11" s="17">
        <f t="shared" si="1"/>
        <v>0</v>
      </c>
      <c r="H11" s="17">
        <f t="shared" si="2"/>
        <v>357.46444346800484</v>
      </c>
      <c r="I11" s="16">
        <v>12510118.279999999</v>
      </c>
      <c r="J11" s="16"/>
      <c r="K11" s="16">
        <v>374.73</v>
      </c>
      <c r="L11" s="40">
        <f t="shared" si="3"/>
        <v>-0.50577221880591205</v>
      </c>
      <c r="M11" s="41">
        <f t="shared" si="4"/>
        <v>-4.6074657838964514E-2</v>
      </c>
    </row>
    <row r="12" spans="1:13" x14ac:dyDescent="0.35">
      <c r="A12" s="28" t="s">
        <v>20</v>
      </c>
      <c r="B12" s="57">
        <v>9678839.0700000003</v>
      </c>
      <c r="C12" s="65"/>
      <c r="D12" s="57">
        <v>27001.8</v>
      </c>
      <c r="E12" s="16"/>
      <c r="F12" s="17">
        <f t="shared" si="0"/>
        <v>358.45162433615536</v>
      </c>
      <c r="G12" s="17">
        <f t="shared" si="1"/>
        <v>0</v>
      </c>
      <c r="H12" s="17">
        <f t="shared" si="2"/>
        <v>358.45162433615536</v>
      </c>
      <c r="I12" s="16">
        <v>16119606.689999999</v>
      </c>
      <c r="J12" s="16"/>
      <c r="K12" s="16">
        <v>342.77</v>
      </c>
      <c r="L12" s="40">
        <f t="shared" si="3"/>
        <v>-0.39956109003550377</v>
      </c>
      <c r="M12" s="41">
        <f t="shared" si="4"/>
        <v>4.5749699028956391E-2</v>
      </c>
    </row>
    <row r="13" spans="1:13" x14ac:dyDescent="0.35">
      <c r="A13" s="28" t="s">
        <v>28</v>
      </c>
      <c r="B13" s="57"/>
      <c r="C13" s="55"/>
      <c r="D13" s="57"/>
      <c r="E13" s="16"/>
      <c r="F13" s="17">
        <f t="shared" si="0"/>
        <v>0</v>
      </c>
      <c r="G13" s="17">
        <f t="shared" si="1"/>
        <v>0</v>
      </c>
      <c r="H13" s="17">
        <f t="shared" si="2"/>
        <v>0</v>
      </c>
      <c r="I13" s="16">
        <v>321004.19</v>
      </c>
      <c r="J13" s="16"/>
      <c r="K13" s="16">
        <v>284.58</v>
      </c>
      <c r="L13" s="40">
        <f t="shared" si="3"/>
        <v>-1</v>
      </c>
      <c r="M13" s="41">
        <f t="shared" si="4"/>
        <v>-1</v>
      </c>
    </row>
    <row r="14" spans="1:13" x14ac:dyDescent="0.35">
      <c r="A14" s="28" t="s">
        <v>22</v>
      </c>
      <c r="B14" s="57">
        <v>1229272</v>
      </c>
      <c r="C14" s="55"/>
      <c r="D14" s="57">
        <v>3771.4</v>
      </c>
      <c r="E14" s="16"/>
      <c r="F14" s="17">
        <f t="shared" si="0"/>
        <v>325.9458026197168</v>
      </c>
      <c r="G14" s="17">
        <f t="shared" si="1"/>
        <v>0</v>
      </c>
      <c r="H14" s="17">
        <f t="shared" si="2"/>
        <v>325.9458026197168</v>
      </c>
      <c r="I14" s="16">
        <v>5083066</v>
      </c>
      <c r="J14" s="16"/>
      <c r="K14" s="16">
        <v>354.54</v>
      </c>
      <c r="L14" s="40">
        <f t="shared" si="3"/>
        <v>-0.75816328176734282</v>
      </c>
      <c r="M14" s="41">
        <f t="shared" si="4"/>
        <v>-8.0651541096302862E-2</v>
      </c>
    </row>
    <row r="15" spans="1:13" x14ac:dyDescent="0.35">
      <c r="A15" s="28" t="s">
        <v>23</v>
      </c>
      <c r="B15" s="57">
        <v>38741540</v>
      </c>
      <c r="C15" s="67"/>
      <c r="D15" s="57">
        <v>107665.82</v>
      </c>
      <c r="E15" s="66">
        <v>0</v>
      </c>
      <c r="F15" s="17">
        <f t="shared" si="0"/>
        <v>359.83137452536005</v>
      </c>
      <c r="G15" s="17">
        <f t="shared" si="1"/>
        <v>0</v>
      </c>
      <c r="H15" s="17">
        <f t="shared" si="2"/>
        <v>359.83137452536005</v>
      </c>
      <c r="I15" s="18">
        <v>36645770.990000002</v>
      </c>
      <c r="J15" s="16"/>
      <c r="K15" s="16">
        <v>321.45999999999998</v>
      </c>
      <c r="L15" s="40">
        <f>IF(I15=0,0,(B15-I15)/I15)</f>
        <v>5.7189928152197894E-2</v>
      </c>
      <c r="M15" s="41">
        <f>IF(K15=0,0,(H15-K15)/K15)</f>
        <v>0.11936593829826439</v>
      </c>
    </row>
    <row r="16" spans="1:13" x14ac:dyDescent="0.35">
      <c r="A16" s="28" t="s">
        <v>24</v>
      </c>
      <c r="B16" s="57"/>
      <c r="C16" s="55"/>
      <c r="D16" s="57"/>
      <c r="E16" s="16"/>
      <c r="F16" s="17">
        <f t="shared" si="0"/>
        <v>0</v>
      </c>
      <c r="G16" s="17">
        <f t="shared" si="1"/>
        <v>0</v>
      </c>
      <c r="H16" s="17">
        <f t="shared" si="2"/>
        <v>0</v>
      </c>
      <c r="I16" s="16"/>
      <c r="J16" s="16"/>
      <c r="K16" s="16">
        <v>0</v>
      </c>
      <c r="L16" s="40">
        <f t="shared" si="3"/>
        <v>0</v>
      </c>
      <c r="M16" s="41">
        <f t="shared" si="4"/>
        <v>0</v>
      </c>
    </row>
    <row r="17" spans="1:13" x14ac:dyDescent="0.35">
      <c r="A17" s="28" t="s">
        <v>25</v>
      </c>
      <c r="B17" s="57">
        <v>6841932</v>
      </c>
      <c r="C17" s="58">
        <v>1105338</v>
      </c>
      <c r="D17" s="57">
        <v>21797</v>
      </c>
      <c r="E17" s="16">
        <v>4903</v>
      </c>
      <c r="F17" s="17">
        <f t="shared" si="0"/>
        <v>313.8932880671652</v>
      </c>
      <c r="G17" s="17">
        <f t="shared" si="1"/>
        <v>225.44115847440344</v>
      </c>
      <c r="H17" s="17">
        <f t="shared" si="2"/>
        <v>297.6505617977528</v>
      </c>
      <c r="I17" s="16">
        <v>8326456</v>
      </c>
      <c r="J17" s="16"/>
      <c r="K17" s="16">
        <v>323.45</v>
      </c>
      <c r="L17" s="40">
        <f>IF(I17=0,0,(B17-I17)/I17)</f>
        <v>-0.17829001918703469</v>
      </c>
      <c r="M17" s="41">
        <f>IF(K17=0,0,(H17-K17)/K17)</f>
        <v>-7.9763296343321036E-2</v>
      </c>
    </row>
    <row r="18" spans="1:13" x14ac:dyDescent="0.35">
      <c r="A18" s="28" t="s">
        <v>26</v>
      </c>
      <c r="B18" s="57">
        <v>8434596</v>
      </c>
      <c r="C18" s="55"/>
      <c r="D18" s="57">
        <v>19287</v>
      </c>
      <c r="E18" s="16"/>
      <c r="F18" s="17">
        <f t="shared" si="0"/>
        <v>437.3202675377197</v>
      </c>
      <c r="G18" s="17">
        <f t="shared" si="1"/>
        <v>0</v>
      </c>
      <c r="H18" s="17">
        <f t="shared" si="2"/>
        <v>437.3202675377197</v>
      </c>
      <c r="I18" s="18">
        <v>28754074</v>
      </c>
      <c r="J18" s="16"/>
      <c r="K18" s="16">
        <v>376.26</v>
      </c>
      <c r="L18" s="40">
        <f t="shared" si="3"/>
        <v>-0.70666431476805691</v>
      </c>
      <c r="M18" s="41">
        <f t="shared" si="4"/>
        <v>0.16228211220358185</v>
      </c>
    </row>
    <row r="19" spans="1:13" s="1" customFormat="1" thickBot="1" x14ac:dyDescent="0.35">
      <c r="A19" s="29" t="s">
        <v>27</v>
      </c>
      <c r="B19" s="30">
        <f>SUM(B7:B18)</f>
        <v>80444315.069999993</v>
      </c>
      <c r="C19" s="30">
        <f>SUM(C7:C18)</f>
        <v>1105338</v>
      </c>
      <c r="D19" s="30">
        <f>SUM(D7:D18)</f>
        <v>225552.6</v>
      </c>
      <c r="E19" s="30">
        <f>SUM(E7:E18)</f>
        <v>4903</v>
      </c>
      <c r="F19" s="30">
        <f>IF(D19=0,0,B19/D19)</f>
        <v>356.65434612591469</v>
      </c>
      <c r="G19" s="30">
        <f>IF(E19=0,0,C19/E19)</f>
        <v>225.44115847440344</v>
      </c>
      <c r="H19" s="30">
        <f>IF(D19+E19=0,0,(B19+C19)/(D19+E19))</f>
        <v>353.86275304223454</v>
      </c>
      <c r="I19" s="30">
        <f>SUM(I7:I18)</f>
        <v>123099856.46000001</v>
      </c>
      <c r="J19" s="30">
        <f>SUM(J7:J18)</f>
        <v>0</v>
      </c>
      <c r="K19" s="31">
        <v>344.52</v>
      </c>
      <c r="L19" s="42">
        <f>IF(I19=0,0,(B19-I19)/I19)</f>
        <v>-0.34651170697230244</v>
      </c>
      <c r="M19" s="43">
        <f>IF(K19=0,0,(H19-K19)/K19)</f>
        <v>2.7118173233004073E-2</v>
      </c>
    </row>
    <row r="22" spans="1:13" ht="20" x14ac:dyDescent="0.4">
      <c r="A22" s="75" t="str">
        <f>"MÅLESTATISTIKK FOR BETONGFAGENE - 2. HALVÅR "&amp;FORS!$A$14</f>
        <v>MÅLESTATISTIKK FOR BETONGFAGENE - 2. HALVÅR 2023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6" thickBo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5">
      <c r="A24" s="19"/>
      <c r="B24" s="20" t="s">
        <v>4</v>
      </c>
      <c r="C24" s="21"/>
      <c r="D24" s="20" t="s">
        <v>5</v>
      </c>
      <c r="E24" s="21"/>
      <c r="F24" s="20" t="str">
        <f>"Fortjeneste 2. halvår  "&amp;FORS!$A$14-0</f>
        <v>Fortjeneste 2. halvår  2023</v>
      </c>
      <c r="G24" s="22"/>
      <c r="H24" s="21"/>
      <c r="I24" s="20" t="str">
        <f>" 2. halvår  "&amp;FORS!$A$14-1</f>
        <v xml:space="preserve"> 2. halvår  2022</v>
      </c>
      <c r="J24" s="22"/>
      <c r="K24" s="21"/>
      <c r="L24" s="20" t="s">
        <v>6</v>
      </c>
      <c r="M24" s="23"/>
    </row>
    <row r="25" spans="1:13" x14ac:dyDescent="0.35">
      <c r="A25" s="24"/>
      <c r="B25" s="8" t="s">
        <v>7</v>
      </c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8</v>
      </c>
      <c r="I25" s="8" t="s">
        <v>7</v>
      </c>
      <c r="J25" s="8" t="s">
        <v>7</v>
      </c>
      <c r="K25" s="9" t="s">
        <v>9</v>
      </c>
      <c r="L25" s="8" t="s">
        <v>7</v>
      </c>
      <c r="M25" s="25" t="s">
        <v>9</v>
      </c>
    </row>
    <row r="26" spans="1:13" x14ac:dyDescent="0.35">
      <c r="A26" s="26"/>
      <c r="B26" s="10" t="s">
        <v>10</v>
      </c>
      <c r="C26" s="10" t="s">
        <v>11</v>
      </c>
      <c r="D26" s="10" t="s">
        <v>10</v>
      </c>
      <c r="E26" s="10" t="s">
        <v>11</v>
      </c>
      <c r="F26" s="10" t="s">
        <v>10</v>
      </c>
      <c r="G26" s="10" t="s">
        <v>11</v>
      </c>
      <c r="H26" s="11" t="s">
        <v>12</v>
      </c>
      <c r="I26" s="10" t="s">
        <v>10</v>
      </c>
      <c r="J26" s="10" t="s">
        <v>11</v>
      </c>
      <c r="K26" s="11" t="s">
        <v>13</v>
      </c>
      <c r="L26" s="10" t="s">
        <v>10</v>
      </c>
      <c r="M26" s="27" t="s">
        <v>13</v>
      </c>
    </row>
    <row r="27" spans="1:13" x14ac:dyDescent="0.35">
      <c r="A27" s="28" t="s">
        <v>14</v>
      </c>
      <c r="B27" s="57">
        <v>1529555</v>
      </c>
      <c r="C27" s="58"/>
      <c r="D27" s="57">
        <v>4226</v>
      </c>
      <c r="E27" s="59"/>
      <c r="F27" s="17">
        <f t="shared" ref="F27:F38" si="5">IF(D27=0,0,B27/D27)</f>
        <v>361.93918599148128</v>
      </c>
      <c r="G27" s="17">
        <f t="shared" ref="G27:G38" si="6">IF(E27=0,0,C27/E27)</f>
        <v>0</v>
      </c>
      <c r="H27" s="17">
        <f>IF(D27+E27=0,0,(B27+C27)/(D27+E27))</f>
        <v>361.93918599148128</v>
      </c>
      <c r="I27" s="16">
        <v>453586</v>
      </c>
      <c r="J27" s="16"/>
      <c r="K27" s="16">
        <v>362.72</v>
      </c>
      <c r="L27" s="40">
        <f>IF(I27=0,0,(B27-I27)/I27)</f>
        <v>2.3721389108129438</v>
      </c>
      <c r="M27" s="41">
        <f>IF(K27=0,0,(H27-K27)/K27)</f>
        <v>-2.1526632347781925E-3</v>
      </c>
    </row>
    <row r="28" spans="1:13" x14ac:dyDescent="0.35">
      <c r="A28" s="28" t="s">
        <v>15</v>
      </c>
      <c r="B28" s="55">
        <v>12729746.99</v>
      </c>
      <c r="C28" s="55"/>
      <c r="D28" s="55">
        <v>37593.129999999997</v>
      </c>
      <c r="E28" s="16"/>
      <c r="F28" s="17">
        <f t="shared" si="5"/>
        <v>338.61897080663414</v>
      </c>
      <c r="G28" s="17">
        <f t="shared" si="6"/>
        <v>0</v>
      </c>
      <c r="H28" s="17">
        <f t="shared" ref="H28:H38" si="7">IF(D28+E28=0,0,(B28+C28)/(D28+E28))</f>
        <v>338.61897080663414</v>
      </c>
      <c r="I28" s="16">
        <v>24003713.18</v>
      </c>
      <c r="J28" s="16"/>
      <c r="K28" s="16">
        <v>329.1</v>
      </c>
      <c r="L28" s="40">
        <f t="shared" ref="L28:L38" si="8">IF(I28=0,0,(B28-I28)/I28)</f>
        <v>-0.46967592494787508</v>
      </c>
      <c r="M28" s="41">
        <f t="shared" ref="M28:M38" si="9">IF(K28=0,0,(H28-K28)/K28)</f>
        <v>2.8924250399982119E-2</v>
      </c>
    </row>
    <row r="29" spans="1:13" x14ac:dyDescent="0.35">
      <c r="A29" s="28"/>
      <c r="B29" s="55"/>
      <c r="C29" s="55"/>
      <c r="D29" s="55"/>
      <c r="E29" s="16"/>
      <c r="F29" s="17">
        <f t="shared" si="5"/>
        <v>0</v>
      </c>
      <c r="G29" s="17">
        <f t="shared" si="6"/>
        <v>0</v>
      </c>
      <c r="H29" s="17">
        <f t="shared" si="7"/>
        <v>0</v>
      </c>
      <c r="I29" s="16"/>
      <c r="J29" s="16"/>
      <c r="K29" s="16">
        <v>0</v>
      </c>
      <c r="L29" s="40">
        <f t="shared" si="8"/>
        <v>0</v>
      </c>
      <c r="M29" s="41">
        <f t="shared" si="9"/>
        <v>0</v>
      </c>
    </row>
    <row r="30" spans="1:13" x14ac:dyDescent="0.35">
      <c r="A30" s="28"/>
      <c r="B30" s="56"/>
      <c r="C30" s="55"/>
      <c r="D30" s="56"/>
      <c r="E30" s="16"/>
      <c r="F30" s="17">
        <f t="shared" si="5"/>
        <v>0</v>
      </c>
      <c r="G30" s="17">
        <f t="shared" si="6"/>
        <v>0</v>
      </c>
      <c r="H30" s="17">
        <f t="shared" si="7"/>
        <v>0</v>
      </c>
      <c r="I30" s="16"/>
      <c r="J30" s="16"/>
      <c r="K30" s="16"/>
      <c r="L30" s="40">
        <f t="shared" si="8"/>
        <v>0</v>
      </c>
      <c r="M30" s="41">
        <f t="shared" si="9"/>
        <v>0</v>
      </c>
    </row>
    <row r="31" spans="1:13" x14ac:dyDescent="0.35">
      <c r="A31" s="28" t="s">
        <v>19</v>
      </c>
      <c r="B31" s="57">
        <v>13107319</v>
      </c>
      <c r="C31" s="58">
        <v>43532</v>
      </c>
      <c r="D31" s="57">
        <v>37468.720000000001</v>
      </c>
      <c r="E31" s="16">
        <v>245.15</v>
      </c>
      <c r="F31" s="17">
        <f t="shared" si="5"/>
        <v>349.82030344244475</v>
      </c>
      <c r="G31" s="17">
        <f t="shared" si="6"/>
        <v>177.57291454211708</v>
      </c>
      <c r="H31" s="17">
        <f t="shared" si="7"/>
        <v>348.70065045035153</v>
      </c>
      <c r="I31" s="16">
        <v>8456888.7100000009</v>
      </c>
      <c r="J31" s="16">
        <v>2289833.9700000002</v>
      </c>
      <c r="K31" s="16">
        <v>276.88</v>
      </c>
      <c r="L31" s="40">
        <f t="shared" si="8"/>
        <v>0.5498984850659101</v>
      </c>
      <c r="M31" s="41">
        <f t="shared" si="9"/>
        <v>0.25939269882386429</v>
      </c>
    </row>
    <row r="32" spans="1:13" x14ac:dyDescent="0.35">
      <c r="A32" s="28" t="s">
        <v>20</v>
      </c>
      <c r="B32" s="56">
        <v>4588756.3</v>
      </c>
      <c r="C32" s="55"/>
      <c r="D32" s="56">
        <v>12319.42</v>
      </c>
      <c r="E32" s="16"/>
      <c r="F32" s="17">
        <f t="shared" si="5"/>
        <v>372.4815210456336</v>
      </c>
      <c r="G32" s="17">
        <f t="shared" si="6"/>
        <v>0</v>
      </c>
      <c r="H32" s="17">
        <f t="shared" si="7"/>
        <v>372.4815210456336</v>
      </c>
      <c r="I32" s="16">
        <v>11925224.390000001</v>
      </c>
      <c r="J32" s="16"/>
      <c r="K32" s="16">
        <v>347.91</v>
      </c>
      <c r="L32" s="40">
        <f t="shared" si="8"/>
        <v>-0.61520587370683433</v>
      </c>
      <c r="M32" s="41">
        <f t="shared" si="9"/>
        <v>7.0626084463319749E-2</v>
      </c>
    </row>
    <row r="33" spans="1:13" x14ac:dyDescent="0.35">
      <c r="A33" s="28" t="s">
        <v>28</v>
      </c>
      <c r="B33" s="55"/>
      <c r="C33" s="63"/>
      <c r="D33" s="55"/>
      <c r="E33" s="16"/>
      <c r="F33" s="17">
        <f t="shared" si="5"/>
        <v>0</v>
      </c>
      <c r="G33" s="17">
        <f>IF(E33=0,0,D33/E33)</f>
        <v>0</v>
      </c>
      <c r="H33" s="17">
        <f t="shared" si="7"/>
        <v>0</v>
      </c>
      <c r="I33" s="16">
        <v>450684.48</v>
      </c>
      <c r="J33" s="16"/>
      <c r="K33" s="16">
        <v>284.58</v>
      </c>
      <c r="L33" s="40">
        <f t="shared" si="8"/>
        <v>-1</v>
      </c>
      <c r="M33" s="41">
        <f t="shared" si="9"/>
        <v>-1</v>
      </c>
    </row>
    <row r="34" spans="1:13" x14ac:dyDescent="0.35">
      <c r="A34" s="28" t="s">
        <v>22</v>
      </c>
      <c r="B34" s="56">
        <v>99181</v>
      </c>
      <c r="C34" s="55"/>
      <c r="D34" s="56">
        <v>175.5</v>
      </c>
      <c r="E34" s="16"/>
      <c r="F34" s="17">
        <f t="shared" si="5"/>
        <v>565.13390313390312</v>
      </c>
      <c r="G34" s="17">
        <f t="shared" si="6"/>
        <v>0</v>
      </c>
      <c r="H34" s="17">
        <f t="shared" si="7"/>
        <v>565.13390313390312</v>
      </c>
      <c r="I34" s="16">
        <v>10311429</v>
      </c>
      <c r="J34" s="16"/>
      <c r="K34" s="16">
        <v>364</v>
      </c>
      <c r="L34" s="40">
        <f t="shared" si="8"/>
        <v>-0.99038144955466401</v>
      </c>
      <c r="M34" s="41">
        <f t="shared" si="9"/>
        <v>0.55256566795028328</v>
      </c>
    </row>
    <row r="35" spans="1:13" x14ac:dyDescent="0.35">
      <c r="A35" s="28" t="s">
        <v>23</v>
      </c>
      <c r="B35" s="56">
        <v>57603819.079999998</v>
      </c>
      <c r="C35" s="55"/>
      <c r="D35" s="55">
        <v>160992.70000000001</v>
      </c>
      <c r="E35" s="16"/>
      <c r="F35" s="17">
        <f t="shared" si="5"/>
        <v>357.80391955660099</v>
      </c>
      <c r="G35" s="17">
        <f t="shared" si="6"/>
        <v>0</v>
      </c>
      <c r="H35" s="17">
        <f t="shared" si="7"/>
        <v>357.80391955660099</v>
      </c>
      <c r="I35" s="18">
        <v>60329404.18</v>
      </c>
      <c r="J35" s="16">
        <v>4046901.37</v>
      </c>
      <c r="K35" s="16">
        <v>322.24</v>
      </c>
      <c r="L35" s="40">
        <f t="shared" si="8"/>
        <v>-4.5178385847602476E-2</v>
      </c>
      <c r="M35" s="41">
        <f t="shared" si="9"/>
        <v>0.11036469574416888</v>
      </c>
    </row>
    <row r="36" spans="1:13" x14ac:dyDescent="0.35">
      <c r="A36" s="28" t="s">
        <v>24</v>
      </c>
      <c r="B36" s="56"/>
      <c r="C36" s="55"/>
      <c r="D36" s="56"/>
      <c r="E36" s="16"/>
      <c r="F36" s="17">
        <f t="shared" si="5"/>
        <v>0</v>
      </c>
      <c r="G36" s="17">
        <f t="shared" si="6"/>
        <v>0</v>
      </c>
      <c r="H36" s="17">
        <f t="shared" si="7"/>
        <v>0</v>
      </c>
      <c r="I36" s="16"/>
      <c r="J36" s="16"/>
      <c r="K36" s="16">
        <v>0</v>
      </c>
      <c r="L36" s="40">
        <f t="shared" si="8"/>
        <v>0</v>
      </c>
      <c r="M36" s="41">
        <f t="shared" si="9"/>
        <v>0</v>
      </c>
    </row>
    <row r="37" spans="1:13" x14ac:dyDescent="0.35">
      <c r="A37" s="28" t="s">
        <v>25</v>
      </c>
      <c r="B37" s="57">
        <v>3459168</v>
      </c>
      <c r="C37" s="58">
        <v>122000</v>
      </c>
      <c r="D37" s="57">
        <v>10161.5</v>
      </c>
      <c r="E37" s="16">
        <v>595</v>
      </c>
      <c r="F37" s="17">
        <f t="shared" si="5"/>
        <v>340.41903262313633</v>
      </c>
      <c r="G37" s="17">
        <f t="shared" si="6"/>
        <v>205.0420168067227</v>
      </c>
      <c r="H37" s="17">
        <f t="shared" si="7"/>
        <v>332.93060010226372</v>
      </c>
      <c r="I37" s="16">
        <v>279173</v>
      </c>
      <c r="J37" s="16">
        <v>1787580</v>
      </c>
      <c r="K37" s="16">
        <v>176.86</v>
      </c>
      <c r="L37" s="40">
        <f t="shared" si="8"/>
        <v>11.390768448238189</v>
      </c>
      <c r="M37" s="41">
        <f t="shared" si="9"/>
        <v>0.88245278809376737</v>
      </c>
    </row>
    <row r="38" spans="1:13" x14ac:dyDescent="0.35">
      <c r="A38" s="28" t="s">
        <v>26</v>
      </c>
      <c r="B38" s="57">
        <v>45175499</v>
      </c>
      <c r="C38" s="55"/>
      <c r="D38" s="55">
        <v>119775</v>
      </c>
      <c r="E38" s="16"/>
      <c r="F38" s="17">
        <f t="shared" si="5"/>
        <v>377.16968482571491</v>
      </c>
      <c r="G38" s="17">
        <f t="shared" si="6"/>
        <v>0</v>
      </c>
      <c r="H38" s="17">
        <f t="shared" si="7"/>
        <v>377.16968482571491</v>
      </c>
      <c r="I38" s="18">
        <v>37988863</v>
      </c>
      <c r="J38" s="16">
        <v>2972328</v>
      </c>
      <c r="K38" s="16">
        <v>369.69</v>
      </c>
      <c r="L38" s="40">
        <f t="shared" si="8"/>
        <v>0.18917744392613173</v>
      </c>
      <c r="M38" s="41">
        <f t="shared" si="9"/>
        <v>2.0232315793543003E-2</v>
      </c>
    </row>
    <row r="39" spans="1:13" s="1" customFormat="1" thickBot="1" x14ac:dyDescent="0.35">
      <c r="A39" s="29" t="s">
        <v>27</v>
      </c>
      <c r="B39" s="30">
        <f>SUM(B27:B38)</f>
        <v>138293044.37</v>
      </c>
      <c r="C39" s="30">
        <f>SUM(C27:C38)</f>
        <v>165532</v>
      </c>
      <c r="D39" s="30">
        <f>SUM(D27:D38)</f>
        <v>382711.97000000003</v>
      </c>
      <c r="E39" s="30">
        <f>SUM(E27:E38)</f>
        <v>840.15</v>
      </c>
      <c r="F39" s="30">
        <f>IF(D39=0,0,B39/D39)</f>
        <v>361.35019338433545</v>
      </c>
      <c r="G39" s="30">
        <f>IF(E39=0,0,C39/E39)</f>
        <v>197.02672141879427</v>
      </c>
      <c r="H39" s="30">
        <f>IF(D39+E39=0,0,(B39+C39)/(D39+E39))</f>
        <v>360.99025178116597</v>
      </c>
      <c r="I39" s="30">
        <f>SUM(I27:I38)</f>
        <v>154198965.94</v>
      </c>
      <c r="J39" s="30">
        <f>SUM(J27:J38)</f>
        <v>11096643.34</v>
      </c>
      <c r="K39" s="31">
        <v>330.63693813195999</v>
      </c>
      <c r="L39" s="42">
        <f t="shared" ref="L39" si="10">IF(I39=0,0,(B39-I39)/I39)</f>
        <v>-0.10315193408099188</v>
      </c>
      <c r="M39" s="43">
        <f>IF(K39=0,0,(H39-K39)/K39)</f>
        <v>9.1802548803823325E-2</v>
      </c>
    </row>
    <row r="40" spans="1:13" x14ac:dyDescent="0.35">
      <c r="J40" s="15"/>
    </row>
    <row r="42" spans="1:13" ht="20" x14ac:dyDescent="0.4">
      <c r="A42" s="75" t="str">
        <f>"MÅLESTATISTIKK FOR BETONGFAGENE - GJENNOMSNITT HELE ÅRET  "&amp;FORS!$A$14</f>
        <v>MÅLESTATISTIKK FOR BETONGFAGENE - GJENNOMSNITT HELE ÅRET  2023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6" thickBo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35">
      <c r="A44" s="19"/>
      <c r="B44" s="20" t="s">
        <v>4</v>
      </c>
      <c r="C44" s="21"/>
      <c r="D44" s="20" t="s">
        <v>5</v>
      </c>
      <c r="E44" s="21"/>
      <c r="F44" s="20" t="str">
        <f>"Fortjeneste hele  "&amp;FORS!$A$14-0</f>
        <v>Fortjeneste hele  2023</v>
      </c>
      <c r="G44" s="22"/>
      <c r="H44" s="21"/>
      <c r="I44" s="20" t="str">
        <f>" Hele året  "&amp;FORS!$A$14-1</f>
        <v xml:space="preserve"> Hele året  2022</v>
      </c>
      <c r="J44" s="22"/>
      <c r="K44" s="21"/>
      <c r="L44" s="20" t="s">
        <v>6</v>
      </c>
      <c r="M44" s="23"/>
    </row>
    <row r="45" spans="1:13" x14ac:dyDescent="0.35">
      <c r="A45" s="24"/>
      <c r="B45" s="8" t="s">
        <v>7</v>
      </c>
      <c r="C45" s="8" t="s">
        <v>7</v>
      </c>
      <c r="D45" s="8" t="s">
        <v>7</v>
      </c>
      <c r="E45" s="8" t="s">
        <v>7</v>
      </c>
      <c r="F45" s="8" t="s">
        <v>7</v>
      </c>
      <c r="G45" s="8" t="s">
        <v>7</v>
      </c>
      <c r="H45" s="9" t="s">
        <v>8</v>
      </c>
      <c r="I45" s="8" t="s">
        <v>7</v>
      </c>
      <c r="J45" s="8" t="s">
        <v>7</v>
      </c>
      <c r="K45" s="9" t="s">
        <v>9</v>
      </c>
      <c r="L45" s="8" t="s">
        <v>7</v>
      </c>
      <c r="M45" s="25" t="s">
        <v>9</v>
      </c>
    </row>
    <row r="46" spans="1:13" x14ac:dyDescent="0.35">
      <c r="A46" s="26"/>
      <c r="B46" s="47" t="s">
        <v>10</v>
      </c>
      <c r="C46" s="47" t="s">
        <v>11</v>
      </c>
      <c r="D46" s="47" t="s">
        <v>10</v>
      </c>
      <c r="E46" s="47" t="s">
        <v>11</v>
      </c>
      <c r="F46" s="47" t="s">
        <v>10</v>
      </c>
      <c r="G46" s="47" t="s">
        <v>11</v>
      </c>
      <c r="H46" s="48" t="s">
        <v>12</v>
      </c>
      <c r="I46" s="47" t="s">
        <v>10</v>
      </c>
      <c r="J46" s="47" t="s">
        <v>11</v>
      </c>
      <c r="K46" s="48" t="s">
        <v>13</v>
      </c>
      <c r="L46" s="47" t="s">
        <v>10</v>
      </c>
      <c r="M46" s="49" t="s">
        <v>13</v>
      </c>
    </row>
    <row r="47" spans="1:13" x14ac:dyDescent="0.35">
      <c r="A47" s="28" t="s">
        <v>14</v>
      </c>
      <c r="B47" s="17">
        <f>SUMIFS(B$7:B$19,$A$7:$A$19,$A47)+SUMIFS(B$27:B$39,$A$27:$A$39,$A47)</f>
        <v>2213994</v>
      </c>
      <c r="C47" s="17">
        <f t="shared" ref="C47:E58" si="11">SUMIFS(C$7:C$19,$A$7:$A$19,$A47)+SUMIFS(C$27:C$39,$A$27:$A$39,$A47)</f>
        <v>0</v>
      </c>
      <c r="D47" s="17">
        <f t="shared" si="11"/>
        <v>5998</v>
      </c>
      <c r="E47" s="17">
        <f t="shared" si="11"/>
        <v>0</v>
      </c>
      <c r="F47" s="17">
        <f>IF(D47=0,0,B47/D47)</f>
        <v>369.12204068022675</v>
      </c>
      <c r="G47" s="17">
        <f>IF(E47=0,0,C27/E47)</f>
        <v>0</v>
      </c>
      <c r="H47" s="17">
        <f>IF(D47+E47=0,0,(B47+C47)/(D47+E47))</f>
        <v>369.12204068022675</v>
      </c>
      <c r="I47" s="17">
        <f>SUMIFS(I$7:I$19,$A$7:$A$19,$A47)+SUMIFS(I$27:I$39,$A$27:$A$39,$A47)</f>
        <v>1658910</v>
      </c>
      <c r="J47" s="17">
        <f>SUMIFS(J$7:J$19,$A$7:$A$19,$A47)+SUMIFS(J$27:J$39,$A$27:$A$39,$A47)</f>
        <v>0</v>
      </c>
      <c r="K47" s="16">
        <v>343.42</v>
      </c>
      <c r="L47" s="40">
        <f>IF(I47=0,0,(B47-I47)/I47)</f>
        <v>0.33460766406857517</v>
      </c>
      <c r="M47" s="41">
        <f>IF(K47=0,0,(H47-K47)/K47)</f>
        <v>7.4841420651757987E-2</v>
      </c>
    </row>
    <row r="48" spans="1:13" x14ac:dyDescent="0.35">
      <c r="A48" s="28" t="s">
        <v>15</v>
      </c>
      <c r="B48" s="17">
        <f t="shared" ref="B48:B58" si="12">SUMIFS($B$7:$B$19,$A$7:$A$19,A48)+SUMIFS($B$27:$B$39,$A$27:$A$39,A48)</f>
        <v>21380595.990000002</v>
      </c>
      <c r="C48" s="17">
        <f t="shared" si="11"/>
        <v>0</v>
      </c>
      <c r="D48" s="17">
        <f t="shared" si="11"/>
        <v>64554.31</v>
      </c>
      <c r="E48" s="17">
        <f t="shared" si="11"/>
        <v>0</v>
      </c>
      <c r="F48" s="17">
        <f t="shared" ref="F48:F58" si="13">IF(D48=0,0,B48/D48)</f>
        <v>331.20323011740044</v>
      </c>
      <c r="G48" s="17">
        <f t="shared" ref="G48:G58" si="14">IF(E48=0,0,C48/E48)</f>
        <v>0</v>
      </c>
      <c r="H48" s="17">
        <f t="shared" ref="H48:H58" si="15">IF(D48+E48=0,0,(B48+C48)/(D48+E48))</f>
        <v>331.20323011740044</v>
      </c>
      <c r="I48" s="17">
        <f t="shared" ref="I48:J59" si="16">SUMIFS(I$7:I$19,$A$7:$A$19,$A48)+SUMIFS(I$27:I$39,$A$27:$A$39,$A48)</f>
        <v>38138149.490000002</v>
      </c>
      <c r="J48" s="17">
        <f t="shared" si="16"/>
        <v>0</v>
      </c>
      <c r="K48" s="16">
        <v>332.7</v>
      </c>
      <c r="L48" s="40">
        <f t="shared" ref="L48:L58" si="17">IF(I48=0,0,(B48-I48)/I48)</f>
        <v>-0.43939083893920727</v>
      </c>
      <c r="M48" s="41">
        <f t="shared" ref="M48:M58" si="18">IF(K48=0,0,(H48-K48)/K48)</f>
        <v>-4.4988574770049635E-3</v>
      </c>
    </row>
    <row r="49" spans="1:13" x14ac:dyDescent="0.35">
      <c r="A49" s="28"/>
      <c r="B49" s="17">
        <f t="shared" si="12"/>
        <v>0</v>
      </c>
      <c r="C49" s="17">
        <f t="shared" si="11"/>
        <v>0</v>
      </c>
      <c r="D49" s="17">
        <f t="shared" si="11"/>
        <v>0</v>
      </c>
      <c r="E49" s="17">
        <f t="shared" si="11"/>
        <v>0</v>
      </c>
      <c r="F49" s="17">
        <f t="shared" si="13"/>
        <v>0</v>
      </c>
      <c r="G49" s="17">
        <f t="shared" si="14"/>
        <v>0</v>
      </c>
      <c r="H49" s="17">
        <f t="shared" si="15"/>
        <v>0</v>
      </c>
      <c r="I49" s="17">
        <f t="shared" si="16"/>
        <v>0</v>
      </c>
      <c r="J49" s="17">
        <f t="shared" si="16"/>
        <v>0</v>
      </c>
      <c r="K49" s="16">
        <v>0</v>
      </c>
      <c r="L49" s="40">
        <f t="shared" si="17"/>
        <v>0</v>
      </c>
      <c r="M49" s="41">
        <f t="shared" si="18"/>
        <v>0</v>
      </c>
    </row>
    <row r="50" spans="1:13" x14ac:dyDescent="0.35">
      <c r="A50" s="28"/>
      <c r="B50" s="17">
        <f t="shared" si="12"/>
        <v>0</v>
      </c>
      <c r="C50" s="17">
        <f t="shared" si="11"/>
        <v>0</v>
      </c>
      <c r="D50" s="17">
        <f t="shared" si="11"/>
        <v>0</v>
      </c>
      <c r="E50" s="17">
        <f t="shared" si="11"/>
        <v>0</v>
      </c>
      <c r="F50" s="17">
        <f t="shared" si="13"/>
        <v>0</v>
      </c>
      <c r="G50" s="17">
        <f t="shared" si="14"/>
        <v>0</v>
      </c>
      <c r="H50" s="17">
        <f t="shared" si="15"/>
        <v>0</v>
      </c>
      <c r="I50" s="17">
        <f t="shared" si="16"/>
        <v>0</v>
      </c>
      <c r="J50" s="17">
        <f t="shared" si="16"/>
        <v>0</v>
      </c>
      <c r="K50" s="16"/>
      <c r="L50" s="40">
        <f t="shared" si="17"/>
        <v>0</v>
      </c>
      <c r="M50" s="41">
        <f t="shared" si="18"/>
        <v>0</v>
      </c>
    </row>
    <row r="51" spans="1:13" x14ac:dyDescent="0.35">
      <c r="A51" s="28" t="s">
        <v>19</v>
      </c>
      <c r="B51" s="17">
        <f t="shared" si="12"/>
        <v>19290167</v>
      </c>
      <c r="C51" s="17">
        <f t="shared" si="11"/>
        <v>43532</v>
      </c>
      <c r="D51" s="17">
        <f t="shared" si="11"/>
        <v>54765.120000000003</v>
      </c>
      <c r="E51" s="17">
        <f t="shared" si="11"/>
        <v>245.15</v>
      </c>
      <c r="F51" s="17">
        <f t="shared" si="13"/>
        <v>352.23454271623979</v>
      </c>
      <c r="G51" s="17">
        <f t="shared" si="14"/>
        <v>177.57291454211708</v>
      </c>
      <c r="H51" s="17">
        <f t="shared" si="15"/>
        <v>351.45617354723032</v>
      </c>
      <c r="I51" s="17">
        <f t="shared" si="16"/>
        <v>20967006.990000002</v>
      </c>
      <c r="J51" s="17">
        <f t="shared" si="16"/>
        <v>2289833.9700000002</v>
      </c>
      <c r="K51" s="16">
        <v>322.13</v>
      </c>
      <c r="L51" s="40">
        <f t="shared" si="17"/>
        <v>-7.9975171983285631E-2</v>
      </c>
      <c r="M51" s="41">
        <f t="shared" si="18"/>
        <v>9.1038318527396786E-2</v>
      </c>
    </row>
    <row r="52" spans="1:13" x14ac:dyDescent="0.35">
      <c r="A52" s="28" t="s">
        <v>20</v>
      </c>
      <c r="B52" s="17">
        <f t="shared" si="12"/>
        <v>14267595.370000001</v>
      </c>
      <c r="C52" s="17">
        <f t="shared" si="11"/>
        <v>0</v>
      </c>
      <c r="D52" s="39">
        <f t="shared" si="11"/>
        <v>39321.22</v>
      </c>
      <c r="E52" s="17">
        <f t="shared" si="11"/>
        <v>0</v>
      </c>
      <c r="F52" s="17">
        <f>IF(D52=0,0,B52/D52)</f>
        <v>362.84722015237577</v>
      </c>
      <c r="G52" s="17">
        <f t="shared" si="14"/>
        <v>0</v>
      </c>
      <c r="H52" s="17">
        <f>IF(D52+E52=0,0,(B52+C52)/(D52+E52))</f>
        <v>362.84722015237577</v>
      </c>
      <c r="I52" s="17">
        <f t="shared" si="16"/>
        <v>28044831.079999998</v>
      </c>
      <c r="J52" s="17">
        <f t="shared" si="16"/>
        <v>0</v>
      </c>
      <c r="K52" s="16">
        <v>344.91</v>
      </c>
      <c r="L52" s="40">
        <f t="shared" si="17"/>
        <v>-0.49125757508395723</v>
      </c>
      <c r="M52" s="41">
        <f t="shared" si="18"/>
        <v>5.2005509125208731E-2</v>
      </c>
    </row>
    <row r="53" spans="1:13" x14ac:dyDescent="0.35">
      <c r="A53" s="28" t="s">
        <v>28</v>
      </c>
      <c r="B53" s="17">
        <f t="shared" si="12"/>
        <v>0</v>
      </c>
      <c r="C53" s="17">
        <f t="shared" si="11"/>
        <v>0</v>
      </c>
      <c r="D53" s="17">
        <f t="shared" si="11"/>
        <v>0</v>
      </c>
      <c r="E53" s="17">
        <f t="shared" si="11"/>
        <v>0</v>
      </c>
      <c r="F53" s="17">
        <f t="shared" si="13"/>
        <v>0</v>
      </c>
      <c r="G53" s="17">
        <f t="shared" si="14"/>
        <v>0</v>
      </c>
      <c r="H53" s="17">
        <f t="shared" si="15"/>
        <v>0</v>
      </c>
      <c r="I53" s="17">
        <f t="shared" si="16"/>
        <v>771688.66999999993</v>
      </c>
      <c r="J53" s="17">
        <f t="shared" si="16"/>
        <v>0</v>
      </c>
      <c r="K53" s="16">
        <v>0</v>
      </c>
      <c r="L53" s="40">
        <f t="shared" si="17"/>
        <v>-1</v>
      </c>
      <c r="M53" s="41">
        <f t="shared" si="18"/>
        <v>0</v>
      </c>
    </row>
    <row r="54" spans="1:13" x14ac:dyDescent="0.35">
      <c r="A54" s="28" t="s">
        <v>22</v>
      </c>
      <c r="B54" s="17">
        <f t="shared" si="12"/>
        <v>1328453</v>
      </c>
      <c r="C54" s="17">
        <f t="shared" si="11"/>
        <v>0</v>
      </c>
      <c r="D54" s="17">
        <f t="shared" si="11"/>
        <v>3946.9</v>
      </c>
      <c r="E54" s="17">
        <f t="shared" si="11"/>
        <v>0</v>
      </c>
      <c r="F54" s="17">
        <f t="shared" si="13"/>
        <v>336.58136765562847</v>
      </c>
      <c r="G54" s="17">
        <f t="shared" si="14"/>
        <v>0</v>
      </c>
      <c r="H54" s="17">
        <f t="shared" si="15"/>
        <v>336.58136765562847</v>
      </c>
      <c r="I54" s="17">
        <f t="shared" si="16"/>
        <v>15394495</v>
      </c>
      <c r="J54" s="17">
        <f t="shared" si="16"/>
        <v>0</v>
      </c>
      <c r="K54" s="16">
        <v>360.82</v>
      </c>
      <c r="L54" s="40">
        <f t="shared" si="17"/>
        <v>-0.91370597086815775</v>
      </c>
      <c r="M54" s="41">
        <f t="shared" si="18"/>
        <v>-6.7176521102964154E-2</v>
      </c>
    </row>
    <row r="55" spans="1:13" x14ac:dyDescent="0.35">
      <c r="A55" s="28" t="s">
        <v>23</v>
      </c>
      <c r="B55" s="17">
        <f t="shared" si="12"/>
        <v>96345359.079999998</v>
      </c>
      <c r="C55" s="17">
        <f t="shared" si="11"/>
        <v>0</v>
      </c>
      <c r="D55" s="17">
        <f t="shared" si="11"/>
        <v>268658.52</v>
      </c>
      <c r="E55" s="17">
        <f t="shared" si="11"/>
        <v>0</v>
      </c>
      <c r="F55" s="17">
        <f t="shared" si="13"/>
        <v>358.61642906392842</v>
      </c>
      <c r="G55" s="17">
        <f t="shared" si="14"/>
        <v>0</v>
      </c>
      <c r="H55" s="17">
        <f t="shared" si="15"/>
        <v>358.61642906392842</v>
      </c>
      <c r="I55" s="17">
        <f t="shared" si="16"/>
        <v>96975175.170000002</v>
      </c>
      <c r="J55" s="17">
        <f t="shared" si="16"/>
        <v>4046901.37</v>
      </c>
      <c r="K55" s="16">
        <v>321.95999999999998</v>
      </c>
      <c r="L55" s="40">
        <f t="shared" si="17"/>
        <v>-6.4946115219273346E-3</v>
      </c>
      <c r="M55" s="41">
        <f t="shared" si="18"/>
        <v>0.11385398516563687</v>
      </c>
    </row>
    <row r="56" spans="1:13" x14ac:dyDescent="0.35">
      <c r="A56" s="28" t="s">
        <v>24</v>
      </c>
      <c r="B56" s="17">
        <f t="shared" si="12"/>
        <v>0</v>
      </c>
      <c r="C56" s="17">
        <f t="shared" si="11"/>
        <v>0</v>
      </c>
      <c r="D56" s="17">
        <f t="shared" si="11"/>
        <v>0</v>
      </c>
      <c r="E56" s="17">
        <f t="shared" si="11"/>
        <v>0</v>
      </c>
      <c r="F56" s="17">
        <f>IF(D56=0,0,B56/D56)</f>
        <v>0</v>
      </c>
      <c r="G56" s="17">
        <f t="shared" si="14"/>
        <v>0</v>
      </c>
      <c r="H56" s="17">
        <f t="shared" si="15"/>
        <v>0</v>
      </c>
      <c r="I56" s="17">
        <f t="shared" si="16"/>
        <v>0</v>
      </c>
      <c r="J56" s="17">
        <f t="shared" si="16"/>
        <v>0</v>
      </c>
      <c r="K56" s="16">
        <v>0</v>
      </c>
      <c r="L56" s="40">
        <f t="shared" si="17"/>
        <v>0</v>
      </c>
      <c r="M56" s="41">
        <f t="shared" si="18"/>
        <v>0</v>
      </c>
    </row>
    <row r="57" spans="1:13" x14ac:dyDescent="0.35">
      <c r="A57" s="28" t="s">
        <v>25</v>
      </c>
      <c r="B57" s="17">
        <f t="shared" si="12"/>
        <v>10301100</v>
      </c>
      <c r="C57" s="17">
        <f t="shared" si="11"/>
        <v>1227338</v>
      </c>
      <c r="D57" s="17">
        <f t="shared" si="11"/>
        <v>31958.5</v>
      </c>
      <c r="E57" s="17">
        <f>SUMIFS(E$7:E$19,$A$7:$A$19,$A57)+SUMIFS(E$27:E$39,$A$27:$A$39,$A57)</f>
        <v>5498</v>
      </c>
      <c r="F57" s="17">
        <f>IF(D57=0,0,B57/D57)</f>
        <v>322.32739333823554</v>
      </c>
      <c r="G57" s="17">
        <f t="shared" si="14"/>
        <v>223.23353946889779</v>
      </c>
      <c r="H57" s="17">
        <f t="shared" si="15"/>
        <v>307.78204050031371</v>
      </c>
      <c r="I57" s="17">
        <f t="shared" si="16"/>
        <v>8605629</v>
      </c>
      <c r="J57" s="17">
        <f t="shared" si="16"/>
        <v>1787580</v>
      </c>
      <c r="K57" s="16">
        <v>277.68</v>
      </c>
      <c r="L57" s="40">
        <f t="shared" si="17"/>
        <v>0.19701883499741854</v>
      </c>
      <c r="M57" s="41">
        <f t="shared" si="18"/>
        <v>0.10840550453872697</v>
      </c>
    </row>
    <row r="58" spans="1:13" x14ac:dyDescent="0.35">
      <c r="A58" s="28" t="s">
        <v>26</v>
      </c>
      <c r="B58" s="17">
        <f t="shared" si="12"/>
        <v>53610095</v>
      </c>
      <c r="C58" s="17">
        <f t="shared" si="11"/>
        <v>0</v>
      </c>
      <c r="D58" s="39">
        <f t="shared" si="11"/>
        <v>139062</v>
      </c>
      <c r="E58" s="17">
        <f t="shared" si="11"/>
        <v>0</v>
      </c>
      <c r="F58" s="17">
        <f t="shared" si="13"/>
        <v>385.51218161683278</v>
      </c>
      <c r="G58" s="17">
        <f t="shared" si="14"/>
        <v>0</v>
      </c>
      <c r="H58" s="17">
        <f t="shared" si="15"/>
        <v>385.51218161683278</v>
      </c>
      <c r="I58" s="17">
        <f t="shared" si="16"/>
        <v>66742937</v>
      </c>
      <c r="J58" s="17">
        <f t="shared" si="16"/>
        <v>2972328</v>
      </c>
      <c r="K58" s="16">
        <v>372.37</v>
      </c>
      <c r="L58" s="40">
        <f t="shared" si="17"/>
        <v>-0.19676751713818047</v>
      </c>
      <c r="M58" s="41">
        <f t="shared" si="18"/>
        <v>3.5293341614074096E-2</v>
      </c>
    </row>
    <row r="59" spans="1:13" s="1" customFormat="1" ht="16" thickBot="1" x14ac:dyDescent="0.4">
      <c r="A59" s="29" t="s">
        <v>27</v>
      </c>
      <c r="B59" s="44">
        <f>SUM(B47:B58)</f>
        <v>218737359.44</v>
      </c>
      <c r="C59" s="44">
        <f>SUM(C47:C58)</f>
        <v>1270870</v>
      </c>
      <c r="D59" s="44">
        <f>SUM(D47:D58)</f>
        <v>608264.57000000007</v>
      </c>
      <c r="E59" s="44">
        <f>SUM(E47:E58)</f>
        <v>5743.15</v>
      </c>
      <c r="F59" s="44">
        <f>IF(D59=0,0,B59/D59)</f>
        <v>359.60891070804928</v>
      </c>
      <c r="G59" s="44">
        <f>IF(E59=0,0,C59/E59)</f>
        <v>221.28448673637291</v>
      </c>
      <c r="H59" s="44">
        <f>IF(D59+E59=0,0,(B59+C59)/(D59+E59))</f>
        <v>358.31508672236231</v>
      </c>
      <c r="I59" s="44">
        <f>SUM(I47:I58)</f>
        <v>277298822.39999998</v>
      </c>
      <c r="J59" s="17">
        <f t="shared" si="16"/>
        <v>11096643.34</v>
      </c>
      <c r="K59" s="50">
        <v>336.62</v>
      </c>
      <c r="L59" s="45">
        <f>IF(I59=0,0,(B59-I59)/I59)</f>
        <v>-0.21118540083637941</v>
      </c>
      <c r="M59" s="46">
        <f>IF(K59=0,0,(H59-K59)/K59)</f>
        <v>6.4449785284184852E-2</v>
      </c>
    </row>
    <row r="62" spans="1:13" x14ac:dyDescent="0.35">
      <c r="I62" s="15"/>
    </row>
    <row r="64" spans="1:13" x14ac:dyDescent="0.35">
      <c r="I64" s="15"/>
    </row>
  </sheetData>
  <mergeCells count="3">
    <mergeCell ref="A42:M42"/>
    <mergeCell ref="A22:M22"/>
    <mergeCell ref="A2:M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2:M64"/>
  <sheetViews>
    <sheetView showZeros="0" topLeftCell="A27" zoomScaleNormal="100" workbookViewId="0">
      <selection activeCell="B40" sqref="B40"/>
    </sheetView>
  </sheetViews>
  <sheetFormatPr baseColWidth="10" defaultColWidth="9" defaultRowHeight="15.5" x14ac:dyDescent="0.35"/>
  <cols>
    <col min="1" max="1" width="20.58203125" style="6" customWidth="1"/>
    <col min="2" max="2" width="15.33203125" style="5" customWidth="1"/>
    <col min="3" max="3" width="14.25" style="5" customWidth="1"/>
    <col min="4" max="4" width="12.25" style="5" customWidth="1"/>
    <col min="5" max="5" width="10.75" style="5" customWidth="1"/>
    <col min="6" max="8" width="10" style="5" customWidth="1"/>
    <col min="9" max="9" width="14.5" style="5" bestFit="1" customWidth="1"/>
    <col min="10" max="10" width="13.33203125" style="5" bestFit="1" customWidth="1"/>
    <col min="11" max="11" width="9.25" style="5" customWidth="1"/>
    <col min="12" max="13" width="10" style="5" customWidth="1"/>
    <col min="14" max="16384" width="9" style="5"/>
  </cols>
  <sheetData>
    <row r="2" spans="1:13" ht="20" x14ac:dyDescent="0.4">
      <c r="A2" s="75" t="str">
        <f>"MÅLESTATISTIKK FOR TØMRERE - 1. HALVÅR "&amp;FORS!$A$14</f>
        <v>MÅLESTATISTIKK FOR TØMRERE - 1. HALVÅR 2023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" thickBo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35">
      <c r="A4" s="19"/>
      <c r="B4" s="20" t="s">
        <v>4</v>
      </c>
      <c r="C4" s="21"/>
      <c r="D4" s="20" t="s">
        <v>5</v>
      </c>
      <c r="E4" s="21"/>
      <c r="F4" s="20" t="str">
        <f>"Fortjeneste 1. halvår  "&amp;FORS!$A$14-0</f>
        <v>Fortjeneste 1. halvår  2023</v>
      </c>
      <c r="G4" s="22"/>
      <c r="H4" s="21"/>
      <c r="I4" s="20" t="str">
        <f>" 1. halvår  "&amp;FORS!$A$14-1</f>
        <v xml:space="preserve"> 1. halvår  2022</v>
      </c>
      <c r="J4" s="22"/>
      <c r="K4" s="21"/>
      <c r="L4" s="20" t="s">
        <v>6</v>
      </c>
      <c r="M4" s="23"/>
    </row>
    <row r="5" spans="1:13" x14ac:dyDescent="0.35">
      <c r="A5" s="24"/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  <c r="H5" s="9" t="s">
        <v>8</v>
      </c>
      <c r="I5" s="8" t="s">
        <v>7</v>
      </c>
      <c r="J5" s="8" t="s">
        <v>7</v>
      </c>
      <c r="K5" s="9" t="s">
        <v>9</v>
      </c>
      <c r="L5" s="8" t="s">
        <v>7</v>
      </c>
      <c r="M5" s="25" t="s">
        <v>9</v>
      </c>
    </row>
    <row r="6" spans="1:13" x14ac:dyDescent="0.35">
      <c r="A6" s="26"/>
      <c r="B6" s="10" t="s">
        <v>10</v>
      </c>
      <c r="C6" s="10" t="s">
        <v>11</v>
      </c>
      <c r="D6" s="10" t="s">
        <v>10</v>
      </c>
      <c r="E6" s="10" t="s">
        <v>11</v>
      </c>
      <c r="F6" s="10" t="s">
        <v>10</v>
      </c>
      <c r="G6" s="10" t="s">
        <v>11</v>
      </c>
      <c r="H6" s="11" t="s">
        <v>12</v>
      </c>
      <c r="I6" s="10" t="s">
        <v>10</v>
      </c>
      <c r="J6" s="10" t="s">
        <v>11</v>
      </c>
      <c r="K6" s="11" t="s">
        <v>13</v>
      </c>
      <c r="L6" s="10" t="s">
        <v>10</v>
      </c>
      <c r="M6" s="27" t="s">
        <v>13</v>
      </c>
    </row>
    <row r="7" spans="1:13" x14ac:dyDescent="0.35">
      <c r="A7" s="28" t="s">
        <v>14</v>
      </c>
      <c r="B7" s="60"/>
      <c r="C7" s="61"/>
      <c r="D7" s="60"/>
      <c r="E7" s="18"/>
      <c r="F7" s="17">
        <f>IF(D7=0,0,B7/D7)</f>
        <v>0</v>
      </c>
      <c r="G7" s="17">
        <f>IF(E7=0,0,C7/E7)</f>
        <v>0</v>
      </c>
      <c r="H7" s="17">
        <f>IF(D7+E7=0,0,(B7+C7)/(D7+E7))</f>
        <v>0</v>
      </c>
      <c r="I7" s="16">
        <v>4714613</v>
      </c>
      <c r="J7" s="16"/>
      <c r="K7" s="16">
        <v>315</v>
      </c>
      <c r="L7" s="40">
        <f>IF(I7=0,0,(B7-I7)/I7)</f>
        <v>-1</v>
      </c>
      <c r="M7" s="41">
        <f>IF(K7=0,0,(H7-K7)/K7)</f>
        <v>-1</v>
      </c>
    </row>
    <row r="8" spans="1:13" x14ac:dyDescent="0.35">
      <c r="A8" s="28" t="s">
        <v>15</v>
      </c>
      <c r="B8" s="18"/>
      <c r="C8" s="16"/>
      <c r="D8" s="18"/>
      <c r="E8" s="16"/>
      <c r="F8" s="17">
        <f t="shared" ref="F8:G18" si="0">IF(D8=0,0,B8/D8)</f>
        <v>0</v>
      </c>
      <c r="G8" s="17">
        <f t="shared" si="0"/>
        <v>0</v>
      </c>
      <c r="H8" s="17">
        <f t="shared" ref="H8:H18" si="1">IF(D8+E8=0,0,(B8+C8)/(D8+E8))</f>
        <v>0</v>
      </c>
      <c r="I8" s="16"/>
      <c r="J8" s="16"/>
      <c r="K8" s="16">
        <v>0</v>
      </c>
      <c r="L8" s="40">
        <f t="shared" ref="L8:L18" si="2">IF(I8=0,0,(B8-I8)/I8)</f>
        <v>0</v>
      </c>
      <c r="M8" s="41">
        <f t="shared" ref="M8:M17" si="3">IF(K8=0,0,(H8-K8)/K8)</f>
        <v>0</v>
      </c>
    </row>
    <row r="9" spans="1:13" x14ac:dyDescent="0.35">
      <c r="A9" s="28"/>
      <c r="B9" s="16"/>
      <c r="C9" s="16"/>
      <c r="D9" s="16"/>
      <c r="E9" s="16"/>
      <c r="F9" s="17">
        <f t="shared" si="0"/>
        <v>0</v>
      </c>
      <c r="G9" s="17">
        <f t="shared" si="0"/>
        <v>0</v>
      </c>
      <c r="H9" s="17">
        <f t="shared" si="1"/>
        <v>0</v>
      </c>
      <c r="I9" s="16"/>
      <c r="J9" s="16"/>
      <c r="K9" s="16">
        <v>0</v>
      </c>
      <c r="L9" s="40">
        <f t="shared" si="2"/>
        <v>0</v>
      </c>
      <c r="M9" s="41">
        <f t="shared" si="3"/>
        <v>0</v>
      </c>
    </row>
    <row r="10" spans="1:13" x14ac:dyDescent="0.35">
      <c r="A10" s="28"/>
      <c r="B10" s="18"/>
      <c r="C10" s="16"/>
      <c r="D10" s="18"/>
      <c r="E10" s="16"/>
      <c r="F10" s="17">
        <f t="shared" si="0"/>
        <v>0</v>
      </c>
      <c r="G10" s="17">
        <f t="shared" si="0"/>
        <v>0</v>
      </c>
      <c r="H10" s="17">
        <f t="shared" si="1"/>
        <v>0</v>
      </c>
      <c r="I10" s="16"/>
      <c r="J10" s="16"/>
      <c r="K10" s="16">
        <v>0</v>
      </c>
      <c r="L10" s="40">
        <f t="shared" si="2"/>
        <v>0</v>
      </c>
      <c r="M10" s="41">
        <f t="shared" si="3"/>
        <v>0</v>
      </c>
    </row>
    <row r="11" spans="1:13" x14ac:dyDescent="0.35">
      <c r="A11" s="28" t="s">
        <v>19</v>
      </c>
      <c r="B11" s="60">
        <v>9560368.8300000001</v>
      </c>
      <c r="C11" s="61">
        <v>4168485.17</v>
      </c>
      <c r="D11" s="60">
        <v>28218.240000000002</v>
      </c>
      <c r="E11" s="59">
        <v>21314.59</v>
      </c>
      <c r="F11" s="17">
        <f t="shared" si="0"/>
        <v>338.80103188575896</v>
      </c>
      <c r="G11" s="17">
        <f t="shared" si="0"/>
        <v>195.56956854436328</v>
      </c>
      <c r="H11" s="17">
        <f t="shared" si="1"/>
        <v>277.16675990449164</v>
      </c>
      <c r="I11" s="16">
        <v>11229776.84</v>
      </c>
      <c r="J11" s="16"/>
      <c r="K11" s="16">
        <v>287.11</v>
      </c>
      <c r="L11" s="40">
        <f t="shared" si="2"/>
        <v>-0.14865905474217775</v>
      </c>
      <c r="M11" s="41">
        <f t="shared" si="3"/>
        <v>-3.4632162221825684E-2</v>
      </c>
    </row>
    <row r="12" spans="1:13" x14ac:dyDescent="0.35">
      <c r="A12" s="28" t="s">
        <v>20</v>
      </c>
      <c r="B12" s="18"/>
      <c r="C12" s="16"/>
      <c r="D12" s="18"/>
      <c r="E12" s="16"/>
      <c r="F12" s="17">
        <f t="shared" si="0"/>
        <v>0</v>
      </c>
      <c r="G12" s="17">
        <f t="shared" si="0"/>
        <v>0</v>
      </c>
      <c r="H12" s="17">
        <f t="shared" si="1"/>
        <v>0</v>
      </c>
      <c r="I12" s="16"/>
      <c r="J12" s="16"/>
      <c r="K12" s="16"/>
      <c r="L12" s="40">
        <f t="shared" si="2"/>
        <v>0</v>
      </c>
      <c r="M12" s="41">
        <f t="shared" si="3"/>
        <v>0</v>
      </c>
    </row>
    <row r="13" spans="1:13" x14ac:dyDescent="0.35">
      <c r="A13" s="28" t="s">
        <v>28</v>
      </c>
      <c r="B13" s="16"/>
      <c r="C13" s="16"/>
      <c r="D13" s="16"/>
      <c r="E13" s="16"/>
      <c r="F13" s="17">
        <f t="shared" si="0"/>
        <v>0</v>
      </c>
      <c r="G13" s="17">
        <f t="shared" si="0"/>
        <v>0</v>
      </c>
      <c r="H13" s="17">
        <f t="shared" si="1"/>
        <v>0</v>
      </c>
      <c r="I13" s="16"/>
      <c r="J13" s="16"/>
      <c r="K13" s="16">
        <v>0</v>
      </c>
      <c r="L13" s="40">
        <f t="shared" si="2"/>
        <v>0</v>
      </c>
      <c r="M13" s="41">
        <f t="shared" si="3"/>
        <v>0</v>
      </c>
    </row>
    <row r="14" spans="1:13" x14ac:dyDescent="0.35">
      <c r="A14" s="28" t="s">
        <v>22</v>
      </c>
      <c r="B14" s="64">
        <v>16070469.98</v>
      </c>
      <c r="C14" s="16"/>
      <c r="D14" s="18">
        <v>47042.94</v>
      </c>
      <c r="E14" s="16"/>
      <c r="F14" s="17">
        <f t="shared" si="0"/>
        <v>341.61278993192178</v>
      </c>
      <c r="G14" s="17">
        <f t="shared" si="0"/>
        <v>0</v>
      </c>
      <c r="H14" s="17">
        <f t="shared" si="1"/>
        <v>341.61278993192178</v>
      </c>
      <c r="I14" s="16">
        <v>14552743</v>
      </c>
      <c r="J14" s="16"/>
      <c r="K14" s="16">
        <v>330.98</v>
      </c>
      <c r="L14" s="40">
        <f t="shared" si="2"/>
        <v>0.10429147137415953</v>
      </c>
      <c r="M14" s="41">
        <f t="shared" si="3"/>
        <v>3.2125173520822295E-2</v>
      </c>
    </row>
    <row r="15" spans="1:13" x14ac:dyDescent="0.35">
      <c r="A15" s="28" t="s">
        <v>23</v>
      </c>
      <c r="B15" s="18">
        <v>76354574.700000003</v>
      </c>
      <c r="C15" s="16">
        <v>5688924.0099999998</v>
      </c>
      <c r="D15" s="16">
        <v>231680.64000000001</v>
      </c>
      <c r="E15" s="16">
        <v>26296.35</v>
      </c>
      <c r="F15" s="17">
        <f t="shared" si="0"/>
        <v>329.56821381363585</v>
      </c>
      <c r="G15" s="17">
        <f t="shared" si="0"/>
        <v>216.33892194163829</v>
      </c>
      <c r="H15" s="17">
        <f t="shared" si="1"/>
        <v>318.02642053463762</v>
      </c>
      <c r="I15" s="18">
        <v>63068793.82</v>
      </c>
      <c r="J15" s="16"/>
      <c r="K15" s="16">
        <v>310.95</v>
      </c>
      <c r="L15" s="40">
        <f t="shared" si="2"/>
        <v>0.2106553824054091</v>
      </c>
      <c r="M15" s="41">
        <f t="shared" si="3"/>
        <v>2.275742252657223E-2</v>
      </c>
    </row>
    <row r="16" spans="1:13" x14ac:dyDescent="0.35">
      <c r="A16" s="28" t="s">
        <v>24</v>
      </c>
      <c r="B16" s="18">
        <v>447395</v>
      </c>
      <c r="C16" s="63">
        <v>260698</v>
      </c>
      <c r="D16" s="16">
        <v>1029.5</v>
      </c>
      <c r="E16" s="16">
        <v>1491</v>
      </c>
      <c r="F16" s="17">
        <f>IF(D16=0,0,B16/D16)</f>
        <v>434.57503642544924</v>
      </c>
      <c r="G16" s="17">
        <f t="shared" si="0"/>
        <v>174.84775318578136</v>
      </c>
      <c r="H16" s="17">
        <f t="shared" si="1"/>
        <v>280.93354493156119</v>
      </c>
      <c r="I16" s="16">
        <v>790021</v>
      </c>
      <c r="J16" s="16"/>
      <c r="K16" s="16">
        <v>281.10000000000002</v>
      </c>
      <c r="L16" s="40">
        <f t="shared" si="2"/>
        <v>-0.43369226893968643</v>
      </c>
      <c r="M16" s="41">
        <f t="shared" si="3"/>
        <v>-5.9215605990336508E-4</v>
      </c>
    </row>
    <row r="17" spans="1:13" x14ac:dyDescent="0.35">
      <c r="A17" s="28" t="s">
        <v>25</v>
      </c>
      <c r="B17" s="18">
        <v>5695292</v>
      </c>
      <c r="C17" s="61">
        <v>287500</v>
      </c>
      <c r="D17" s="60">
        <v>17210</v>
      </c>
      <c r="E17" s="59">
        <v>1261</v>
      </c>
      <c r="F17" s="17">
        <f t="shared" si="0"/>
        <v>330.92922719349218</v>
      </c>
      <c r="G17" s="17">
        <f t="shared" si="0"/>
        <v>227.99365582870738</v>
      </c>
      <c r="H17" s="17">
        <f t="shared" si="1"/>
        <v>323.90190027610851</v>
      </c>
      <c r="I17" s="16">
        <v>5843692</v>
      </c>
      <c r="J17" s="16"/>
      <c r="K17" s="16">
        <v>288.51</v>
      </c>
      <c r="L17" s="40">
        <f t="shared" si="2"/>
        <v>-2.5394904454238861E-2</v>
      </c>
      <c r="M17" s="41">
        <f t="shared" si="3"/>
        <v>0.1226713121767305</v>
      </c>
    </row>
    <row r="18" spans="1:13" x14ac:dyDescent="0.35">
      <c r="A18" s="28" t="s">
        <v>26</v>
      </c>
      <c r="B18" s="18">
        <v>27548543.199999999</v>
      </c>
      <c r="C18" s="61">
        <v>2310410.96</v>
      </c>
      <c r="D18" s="62">
        <v>67915.8</v>
      </c>
      <c r="E18" s="16">
        <v>9026.57</v>
      </c>
      <c r="F18" s="17">
        <f t="shared" si="0"/>
        <v>405.62789807379136</v>
      </c>
      <c r="G18" s="17">
        <f t="shared" si="0"/>
        <v>255.95668786704141</v>
      </c>
      <c r="H18" s="17">
        <f t="shared" si="1"/>
        <v>388.06907247593233</v>
      </c>
      <c r="I18" s="18">
        <v>47675313.689999998</v>
      </c>
      <c r="J18" s="16">
        <v>0</v>
      </c>
      <c r="K18" s="16">
        <v>350.29</v>
      </c>
      <c r="L18" s="40">
        <f t="shared" si="2"/>
        <v>-0.42216335734822091</v>
      </c>
      <c r="M18" s="41">
        <f>IF(K18=0,0,(H18-K18)/K18)</f>
        <v>0.10785084494542324</v>
      </c>
    </row>
    <row r="19" spans="1:13" s="1" customFormat="1" thickBot="1" x14ac:dyDescent="0.35">
      <c r="A19" s="29" t="s">
        <v>27</v>
      </c>
      <c r="B19" s="44">
        <f>SUM(B7:B18)</f>
        <v>135676643.71000001</v>
      </c>
      <c r="C19" s="44">
        <f>SUM(C7:C18)</f>
        <v>12716018.140000001</v>
      </c>
      <c r="D19" s="44">
        <f>SUM(D7:D18)</f>
        <v>393097.12</v>
      </c>
      <c r="E19" s="44">
        <f>SUM(E7:E18)</f>
        <v>59389.51</v>
      </c>
      <c r="F19" s="30">
        <f>IF(D19=0,0,B19/D19)</f>
        <v>345.14789553787625</v>
      </c>
      <c r="G19" s="30">
        <f>IF(E19=0,0,C19/E19)</f>
        <v>214.11219153012038</v>
      </c>
      <c r="H19" s="30">
        <f>IF(D19+E19=0,0,(B19+C19)/(D19+E19))</f>
        <v>327.94927410341387</v>
      </c>
      <c r="I19" s="30">
        <f>SUM(I7:I18)</f>
        <v>147874953.34999999</v>
      </c>
      <c r="J19" s="30">
        <f>SUM(J7:J18)</f>
        <v>0</v>
      </c>
      <c r="K19" s="31">
        <v>320.91000000000003</v>
      </c>
      <c r="L19" s="42">
        <f>IF(I19=0,0,(B19-I19)/I19)</f>
        <v>-8.2490708288700101E-2</v>
      </c>
      <c r="M19" s="43">
        <f>IF(K19=0,0,(H19-K19)/K19)</f>
        <v>2.1935352913321007E-2</v>
      </c>
    </row>
    <row r="22" spans="1:13" ht="20" x14ac:dyDescent="0.4">
      <c r="A22" s="75" t="str">
        <f>"MÅLESTATISTIKK FOR TØMRERE - 2. HALVÅR "&amp;FORS!$A$14</f>
        <v>MÅLESTATISTIKK FOR TØMRERE - 2. HALVÅR 2023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6" thickBo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5">
      <c r="A24" s="19"/>
      <c r="B24" s="20" t="s">
        <v>4</v>
      </c>
      <c r="C24" s="21"/>
      <c r="D24" s="20" t="s">
        <v>5</v>
      </c>
      <c r="E24" s="21"/>
      <c r="F24" s="20" t="str">
        <f>"Fortjeneste 2. halvår  "&amp;FORS!$A$14-0</f>
        <v>Fortjeneste 2. halvår  2023</v>
      </c>
      <c r="G24" s="22"/>
      <c r="H24" s="21"/>
      <c r="I24" s="20" t="str">
        <f>" 2. halvår  "&amp;FORS!$A$14-1</f>
        <v xml:space="preserve"> 2. halvår  2022</v>
      </c>
      <c r="J24" s="22" t="s">
        <v>29</v>
      </c>
      <c r="K24" s="21"/>
      <c r="L24" s="20" t="s">
        <v>6</v>
      </c>
      <c r="M24" s="23"/>
    </row>
    <row r="25" spans="1:13" x14ac:dyDescent="0.35">
      <c r="A25" s="24"/>
      <c r="B25" s="8" t="s">
        <v>7</v>
      </c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8</v>
      </c>
      <c r="I25" s="8" t="s">
        <v>7</v>
      </c>
      <c r="J25" s="8" t="s">
        <v>7</v>
      </c>
      <c r="K25" s="9" t="s">
        <v>9</v>
      </c>
      <c r="L25" s="8" t="s">
        <v>7</v>
      </c>
      <c r="M25" s="25" t="s">
        <v>9</v>
      </c>
    </row>
    <row r="26" spans="1:13" x14ac:dyDescent="0.35">
      <c r="A26" s="26"/>
      <c r="B26" s="10" t="s">
        <v>10</v>
      </c>
      <c r="C26" s="10" t="s">
        <v>11</v>
      </c>
      <c r="D26" s="10" t="s">
        <v>10</v>
      </c>
      <c r="E26" s="10" t="s">
        <v>11</v>
      </c>
      <c r="F26" s="10" t="s">
        <v>10</v>
      </c>
      <c r="G26" s="10" t="s">
        <v>11</v>
      </c>
      <c r="H26" s="11" t="s">
        <v>12</v>
      </c>
      <c r="I26" s="10" t="s">
        <v>10</v>
      </c>
      <c r="J26" s="10" t="s">
        <v>11</v>
      </c>
      <c r="K26" s="11" t="s">
        <v>13</v>
      </c>
      <c r="L26" s="10" t="s">
        <v>10</v>
      </c>
      <c r="M26" s="27" t="s">
        <v>13</v>
      </c>
    </row>
    <row r="27" spans="1:13" x14ac:dyDescent="0.35">
      <c r="A27" s="28" t="s">
        <v>14</v>
      </c>
      <c r="B27" s="60">
        <v>3968589</v>
      </c>
      <c r="C27" s="60"/>
      <c r="D27" s="60">
        <v>11603</v>
      </c>
      <c r="E27" s="60"/>
      <c r="F27" s="17">
        <f t="shared" ref="F27:G38" si="4">IF(D27=0,0,B27/D27)</f>
        <v>342.03128501249677</v>
      </c>
      <c r="G27" s="17">
        <f t="shared" si="4"/>
        <v>0</v>
      </c>
      <c r="H27" s="17">
        <f>IF(D27+E27=0,0,(B27+C27)/(D27+E27))</f>
        <v>342.03128501249677</v>
      </c>
      <c r="I27" s="16">
        <v>3079712</v>
      </c>
      <c r="J27" s="16"/>
      <c r="K27" s="16">
        <v>344.26</v>
      </c>
      <c r="L27" s="40">
        <f>IF(I27=0,0,(B27-I27)/I27)</f>
        <v>0.28862341673507136</v>
      </c>
      <c r="M27" s="41">
        <f>IF(K27=0,0,(H27-K27)/K27)</f>
        <v>-6.4739295518016155E-3</v>
      </c>
    </row>
    <row r="28" spans="1:13" x14ac:dyDescent="0.35">
      <c r="A28" s="28" t="s">
        <v>15</v>
      </c>
      <c r="B28" s="60"/>
      <c r="C28" s="60"/>
      <c r="D28" s="60"/>
      <c r="E28" s="60"/>
      <c r="F28" s="17">
        <f t="shared" si="4"/>
        <v>0</v>
      </c>
      <c r="G28" s="17">
        <f t="shared" si="4"/>
        <v>0</v>
      </c>
      <c r="H28" s="17">
        <f t="shared" ref="H28:H38" si="5">IF(D28+E28=0,0,(B28+C28)/(D28+E28))</f>
        <v>0</v>
      </c>
      <c r="I28" s="18"/>
      <c r="J28" s="16"/>
      <c r="K28" s="16">
        <v>0</v>
      </c>
      <c r="L28" s="40">
        <f t="shared" ref="L28:L39" si="6">IF(I28=0,0,(B28-I28)/I28)</f>
        <v>0</v>
      </c>
      <c r="M28" s="41">
        <f t="shared" ref="M28:M39" si="7">IF(K28=0,0,(H28-K28)/K28)</f>
        <v>0</v>
      </c>
    </row>
    <row r="29" spans="1:13" x14ac:dyDescent="0.35">
      <c r="A29" s="28"/>
      <c r="B29" s="60"/>
      <c r="C29" s="60"/>
      <c r="D29" s="60"/>
      <c r="E29" s="60"/>
      <c r="F29" s="17">
        <f t="shared" si="4"/>
        <v>0</v>
      </c>
      <c r="G29" s="17">
        <f t="shared" si="4"/>
        <v>0</v>
      </c>
      <c r="H29" s="17">
        <f t="shared" si="5"/>
        <v>0</v>
      </c>
      <c r="I29" s="16"/>
      <c r="J29" s="16"/>
      <c r="K29" s="16">
        <v>0</v>
      </c>
      <c r="L29" s="40">
        <f t="shared" si="6"/>
        <v>0</v>
      </c>
      <c r="M29" s="41">
        <f t="shared" si="7"/>
        <v>0</v>
      </c>
    </row>
    <row r="30" spans="1:13" x14ac:dyDescent="0.35">
      <c r="A30" s="28"/>
      <c r="B30" s="60"/>
      <c r="C30" s="60"/>
      <c r="D30" s="60"/>
      <c r="E30" s="60"/>
      <c r="F30" s="17">
        <f t="shared" si="4"/>
        <v>0</v>
      </c>
      <c r="G30" s="17">
        <f t="shared" si="4"/>
        <v>0</v>
      </c>
      <c r="H30" s="17">
        <f t="shared" si="5"/>
        <v>0</v>
      </c>
      <c r="I30" s="16"/>
      <c r="J30" s="16"/>
      <c r="K30" s="16">
        <v>0</v>
      </c>
      <c r="L30" s="40">
        <f t="shared" si="6"/>
        <v>0</v>
      </c>
      <c r="M30" s="41">
        <f t="shared" si="7"/>
        <v>0</v>
      </c>
    </row>
    <row r="31" spans="1:13" x14ac:dyDescent="0.35">
      <c r="A31" s="28" t="s">
        <v>19</v>
      </c>
      <c r="B31" s="60">
        <v>2630811.2799999998</v>
      </c>
      <c r="C31" s="60">
        <v>15778341.960000001</v>
      </c>
      <c r="D31" s="60">
        <v>7686.3</v>
      </c>
      <c r="E31" s="60">
        <v>84455.99</v>
      </c>
      <c r="F31" s="17">
        <f t="shared" si="4"/>
        <v>342.27278144230638</v>
      </c>
      <c r="G31" s="17">
        <f t="shared" si="4"/>
        <v>186.82324320631372</v>
      </c>
      <c r="H31" s="17">
        <f t="shared" si="5"/>
        <v>199.79048968720011</v>
      </c>
      <c r="I31" s="16">
        <v>6106453.8200000003</v>
      </c>
      <c r="J31" s="16">
        <v>307983</v>
      </c>
      <c r="K31" s="16">
        <v>286.97000000000003</v>
      </c>
      <c r="L31" s="40">
        <f t="shared" si="6"/>
        <v>-0.56917527626533337</v>
      </c>
      <c r="M31" s="41">
        <f t="shared" si="7"/>
        <v>-0.30379311535282405</v>
      </c>
    </row>
    <row r="32" spans="1:13" x14ac:dyDescent="0.35">
      <c r="A32" s="28" t="s">
        <v>20</v>
      </c>
      <c r="B32" s="60"/>
      <c r="C32" s="60"/>
      <c r="D32" s="60"/>
      <c r="E32" s="60"/>
      <c r="F32" s="17">
        <f t="shared" si="4"/>
        <v>0</v>
      </c>
      <c r="G32" s="17">
        <f t="shared" si="4"/>
        <v>0</v>
      </c>
      <c r="H32" s="17">
        <f t="shared" si="5"/>
        <v>0</v>
      </c>
      <c r="I32" s="18"/>
      <c r="J32" s="16"/>
      <c r="K32" s="16"/>
      <c r="L32" s="40">
        <f t="shared" si="6"/>
        <v>0</v>
      </c>
      <c r="M32" s="41">
        <f t="shared" si="7"/>
        <v>0</v>
      </c>
    </row>
    <row r="33" spans="1:13" x14ac:dyDescent="0.35">
      <c r="A33" s="28" t="s">
        <v>28</v>
      </c>
      <c r="B33" s="60"/>
      <c r="C33" s="60"/>
      <c r="D33" s="60"/>
      <c r="E33" s="60"/>
      <c r="F33" s="17">
        <f t="shared" si="4"/>
        <v>0</v>
      </c>
      <c r="G33" s="17">
        <f t="shared" si="4"/>
        <v>0</v>
      </c>
      <c r="H33" s="17">
        <f t="shared" si="5"/>
        <v>0</v>
      </c>
      <c r="I33" s="16"/>
      <c r="J33" s="16"/>
      <c r="K33" s="16">
        <v>0</v>
      </c>
      <c r="L33" s="40">
        <f t="shared" si="6"/>
        <v>0</v>
      </c>
      <c r="M33" s="41">
        <f t="shared" si="7"/>
        <v>0</v>
      </c>
    </row>
    <row r="34" spans="1:13" x14ac:dyDescent="0.35">
      <c r="A34" s="28" t="s">
        <v>22</v>
      </c>
      <c r="B34" s="60">
        <v>8417067</v>
      </c>
      <c r="C34" s="60">
        <v>1965000</v>
      </c>
      <c r="D34" s="60">
        <v>22590</v>
      </c>
      <c r="E34" s="60">
        <v>7000</v>
      </c>
      <c r="F34" s="17">
        <f t="shared" si="4"/>
        <v>372.6014608233732</v>
      </c>
      <c r="G34" s="17">
        <f t="shared" si="4"/>
        <v>280.71428571428572</v>
      </c>
      <c r="H34" s="17">
        <f t="shared" si="5"/>
        <v>350.86404190604935</v>
      </c>
      <c r="I34" s="16">
        <v>14294306</v>
      </c>
      <c r="J34" s="16">
        <v>800000</v>
      </c>
      <c r="K34" s="16">
        <v>323.41000000000003</v>
      </c>
      <c r="L34" s="40">
        <f t="shared" si="6"/>
        <v>-0.41115945048329033</v>
      </c>
      <c r="M34" s="41">
        <f t="shared" si="7"/>
        <v>8.4889279570975931E-2</v>
      </c>
    </row>
    <row r="35" spans="1:13" x14ac:dyDescent="0.35">
      <c r="A35" s="28" t="s">
        <v>23</v>
      </c>
      <c r="B35" s="69">
        <v>73839526.800000012</v>
      </c>
      <c r="C35" s="69">
        <v>16327448.390000008</v>
      </c>
      <c r="D35" s="69">
        <v>214652.66999999984</v>
      </c>
      <c r="E35" s="69">
        <v>70522.78</v>
      </c>
      <c r="F35" s="17">
        <f t="shared" si="4"/>
        <v>343.99538007144315</v>
      </c>
      <c r="G35" s="17">
        <f t="shared" si="4"/>
        <v>231.52020368454006</v>
      </c>
      <c r="H35" s="17">
        <f t="shared" si="5"/>
        <v>316.18070626346019</v>
      </c>
      <c r="I35" s="16">
        <v>75283462.200000003</v>
      </c>
      <c r="J35" s="16">
        <v>3929598.7</v>
      </c>
      <c r="K35" s="16">
        <v>321.88</v>
      </c>
      <c r="L35" s="40">
        <f t="shared" si="6"/>
        <v>-1.9179981337255649E-2</v>
      </c>
      <c r="M35" s="41">
        <f t="shared" si="7"/>
        <v>-1.7706268598669694E-2</v>
      </c>
    </row>
    <row r="36" spans="1:13" x14ac:dyDescent="0.35">
      <c r="A36" s="28" t="s">
        <v>24</v>
      </c>
      <c r="B36" s="60">
        <v>917930.5</v>
      </c>
      <c r="C36" s="60">
        <v>264668</v>
      </c>
      <c r="D36" s="70">
        <v>2308</v>
      </c>
      <c r="E36" s="60">
        <v>1491</v>
      </c>
      <c r="F36" s="17">
        <f t="shared" si="4"/>
        <v>397.71685441941077</v>
      </c>
      <c r="G36" s="17">
        <f t="shared" si="4"/>
        <v>177.51039570757879</v>
      </c>
      <c r="H36" s="17">
        <f t="shared" si="5"/>
        <v>311.29205053961567</v>
      </c>
      <c r="I36" s="16">
        <v>2167631</v>
      </c>
      <c r="J36" s="16"/>
      <c r="K36" s="16">
        <v>407.56</v>
      </c>
      <c r="L36" s="40">
        <f t="shared" si="6"/>
        <v>-0.57652824673572212</v>
      </c>
      <c r="M36" s="41">
        <f t="shared" si="7"/>
        <v>-0.23620558803706038</v>
      </c>
    </row>
    <row r="37" spans="1:13" x14ac:dyDescent="0.35">
      <c r="A37" s="28" t="s">
        <v>25</v>
      </c>
      <c r="B37" s="60">
        <v>3392101.5</v>
      </c>
      <c r="C37" s="60">
        <v>1331167</v>
      </c>
      <c r="D37" s="60">
        <v>10077</v>
      </c>
      <c r="E37" s="60">
        <v>5788</v>
      </c>
      <c r="F37" s="17">
        <f t="shared" si="4"/>
        <v>336.61818993748142</v>
      </c>
      <c r="G37" s="17">
        <f t="shared" si="4"/>
        <v>229.98738769868694</v>
      </c>
      <c r="H37" s="17">
        <f t="shared" si="5"/>
        <v>297.71626221241729</v>
      </c>
      <c r="I37" s="16">
        <v>1087323</v>
      </c>
      <c r="J37" s="16">
        <v>1299999</v>
      </c>
      <c r="K37" s="16">
        <v>265.85000000000002</v>
      </c>
      <c r="L37" s="40">
        <f t="shared" si="6"/>
        <v>2.1196815481692193</v>
      </c>
      <c r="M37" s="41">
        <f t="shared" si="7"/>
        <v>0.11986557160961921</v>
      </c>
    </row>
    <row r="38" spans="1:13" x14ac:dyDescent="0.35">
      <c r="A38" s="28" t="s">
        <v>26</v>
      </c>
      <c r="B38" s="60">
        <v>44309506</v>
      </c>
      <c r="C38" s="60">
        <v>2065210.18</v>
      </c>
      <c r="D38" s="60">
        <v>118530.9</v>
      </c>
      <c r="E38" s="60">
        <v>8582.4</v>
      </c>
      <c r="F38" s="17">
        <f t="shared" si="4"/>
        <v>373.82240411572008</v>
      </c>
      <c r="G38" s="17">
        <f t="shared" si="4"/>
        <v>240.63317719985085</v>
      </c>
      <c r="H38" s="17">
        <f t="shared" si="5"/>
        <v>364.82977139292274</v>
      </c>
      <c r="I38" s="16">
        <v>68377351.549999997</v>
      </c>
      <c r="J38" s="16">
        <v>7110348.8300000001</v>
      </c>
      <c r="K38" s="16">
        <v>350.28</v>
      </c>
      <c r="L38" s="40">
        <f t="shared" si="6"/>
        <v>-0.35198563565891722</v>
      </c>
      <c r="M38" s="41">
        <f t="shared" si="7"/>
        <v>4.1537545372053113E-2</v>
      </c>
    </row>
    <row r="39" spans="1:13" s="1" customFormat="1" thickBot="1" x14ac:dyDescent="0.35">
      <c r="A39" s="29" t="s">
        <v>27</v>
      </c>
      <c r="B39" s="44">
        <f>SUM(B27:B38)</f>
        <v>137475532.08000001</v>
      </c>
      <c r="C39" s="44">
        <f>SUM(C27:C38)</f>
        <v>37731835.530000009</v>
      </c>
      <c r="D39" s="44">
        <f>SUM(D27:D38)</f>
        <v>387447.86999999988</v>
      </c>
      <c r="E39" s="44">
        <f>SUM(E27:E38)</f>
        <v>177840.17</v>
      </c>
      <c r="F39" s="44">
        <f>IF(D39=0,0,B39/D39)</f>
        <v>354.82330069332954</v>
      </c>
      <c r="G39" s="44">
        <f>IF(E39=0,0,C39/E39)</f>
        <v>212.16711348172916</v>
      </c>
      <c r="H39" s="44">
        <f>IF(D39+E39=0,0,(B39+C39)/(D39+E39))</f>
        <v>309.94352473829099</v>
      </c>
      <c r="I39" s="44">
        <f>SUM(I27:I38)</f>
        <v>170396239.56999999</v>
      </c>
      <c r="J39" s="44">
        <f>SUM(J31:J38)</f>
        <v>13447929.530000001</v>
      </c>
      <c r="K39" s="50">
        <v>332.07</v>
      </c>
      <c r="L39" s="45">
        <f t="shared" si="6"/>
        <v>-0.19320090380560256</v>
      </c>
      <c r="M39" s="46">
        <f t="shared" si="7"/>
        <v>-6.663196091700245E-2</v>
      </c>
    </row>
    <row r="40" spans="1:13" x14ac:dyDescent="0.35">
      <c r="J40" s="15"/>
    </row>
    <row r="42" spans="1:13" ht="20" x14ac:dyDescent="0.4">
      <c r="A42" s="75" t="str">
        <f>"MÅLESTATISTIKK FOR TØMRERE - GJENNOMSNITT HELE ÅRET  "&amp;FORS!$A$14</f>
        <v>MÅLESTATISTIKK FOR TØMRERE - GJENNOMSNITT HELE ÅRET  2023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6" thickBo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35">
      <c r="A44" s="19"/>
      <c r="B44" s="20" t="s">
        <v>4</v>
      </c>
      <c r="C44" s="21"/>
      <c r="D44" s="20" t="s">
        <v>5</v>
      </c>
      <c r="E44" s="21"/>
      <c r="F44" s="20" t="str">
        <f>"Fortjeneste hele  "&amp;FORS!$A$14-0</f>
        <v>Fortjeneste hele  2023</v>
      </c>
      <c r="G44" s="22"/>
      <c r="H44" s="21"/>
      <c r="I44" s="20" t="str">
        <f>" Hele året  "&amp;FORS!$A$14-1</f>
        <v xml:space="preserve"> Hele året  2022</v>
      </c>
      <c r="J44" s="22"/>
      <c r="K44" s="21"/>
      <c r="L44" s="20" t="s">
        <v>6</v>
      </c>
      <c r="M44" s="23"/>
    </row>
    <row r="45" spans="1:13" x14ac:dyDescent="0.35">
      <c r="A45" s="24"/>
      <c r="B45" s="8" t="s">
        <v>7</v>
      </c>
      <c r="C45" s="8" t="s">
        <v>7</v>
      </c>
      <c r="D45" s="8" t="s">
        <v>7</v>
      </c>
      <c r="E45" s="8" t="s">
        <v>7</v>
      </c>
      <c r="F45" s="8" t="s">
        <v>7</v>
      </c>
      <c r="G45" s="8" t="s">
        <v>7</v>
      </c>
      <c r="H45" s="9" t="s">
        <v>8</v>
      </c>
      <c r="I45" s="8" t="s">
        <v>7</v>
      </c>
      <c r="J45" s="8" t="s">
        <v>7</v>
      </c>
      <c r="K45" s="9" t="s">
        <v>9</v>
      </c>
      <c r="L45" s="8" t="s">
        <v>7</v>
      </c>
      <c r="M45" s="25" t="s">
        <v>9</v>
      </c>
    </row>
    <row r="46" spans="1:13" x14ac:dyDescent="0.35">
      <c r="A46" s="26"/>
      <c r="B46" s="47" t="s">
        <v>10</v>
      </c>
      <c r="C46" s="47" t="s">
        <v>11</v>
      </c>
      <c r="D46" s="47" t="s">
        <v>10</v>
      </c>
      <c r="E46" s="47" t="s">
        <v>11</v>
      </c>
      <c r="F46" s="47" t="s">
        <v>10</v>
      </c>
      <c r="G46" s="47" t="s">
        <v>11</v>
      </c>
      <c r="H46" s="48" t="s">
        <v>12</v>
      </c>
      <c r="I46" s="47" t="s">
        <v>10</v>
      </c>
      <c r="J46" s="47" t="s">
        <v>11</v>
      </c>
      <c r="K46" s="48" t="s">
        <v>13</v>
      </c>
      <c r="L46" s="47" t="s">
        <v>10</v>
      </c>
      <c r="M46" s="49" t="s">
        <v>13</v>
      </c>
    </row>
    <row r="47" spans="1:13" x14ac:dyDescent="0.35">
      <c r="A47" s="28" t="s">
        <v>14</v>
      </c>
      <c r="B47" s="17">
        <f>SUMIFS(B$7:B$19,$A$7:$A$19,$A47)+SUMIFS(B$27:B$39,$A$27:$A$39,$A47)</f>
        <v>3968589</v>
      </c>
      <c r="C47" s="17">
        <f t="shared" ref="C47:E58" si="8">SUMIFS(C$7:C$19,$A$7:$A$19,$A47)+SUMIFS(C$27:C$39,$A$27:$A$39,$A47)</f>
        <v>0</v>
      </c>
      <c r="D47" s="17">
        <f t="shared" si="8"/>
        <v>11603</v>
      </c>
      <c r="E47" s="17">
        <f t="shared" si="8"/>
        <v>0</v>
      </c>
      <c r="F47" s="17">
        <f>IF(D47=0,0,B47/D47)</f>
        <v>342.03128501249677</v>
      </c>
      <c r="G47" s="17">
        <f>IF(E47=0,0,C27/E47)</f>
        <v>0</v>
      </c>
      <c r="H47" s="17">
        <f>IF(D47+E47=0,0,(B47+C47)/(D47+E47))</f>
        <v>342.03128501249677</v>
      </c>
      <c r="I47" s="17">
        <f>SUMIFS(I$7:I$19,$A$7:$A$19,$A47)+SUMIFS(I$27:I$39,$A$27:$A$39,$A47)</f>
        <v>7794325</v>
      </c>
      <c r="J47" s="17">
        <f>SUMIFS(J$7:J$19,$A$7:$A$19,$A47)+SUMIFS(J$27:J$39,$A$27:$A$39,$A47)</f>
        <v>0</v>
      </c>
      <c r="K47" s="16">
        <v>309.60000000000002</v>
      </c>
      <c r="L47" s="40">
        <f>IF(I47=0,0,(B47-I47)/I47)</f>
        <v>-0.49083608907763021</v>
      </c>
      <c r="M47" s="41">
        <f>IF(K47=0,0,(H47-K47)/K47)</f>
        <v>0.1047522125726639</v>
      </c>
    </row>
    <row r="48" spans="1:13" x14ac:dyDescent="0.35">
      <c r="A48" s="28" t="s">
        <v>15</v>
      </c>
      <c r="B48" s="17">
        <f t="shared" ref="B48:B58" si="9">SUMIFS($B$7:$B$19,$A$7:$A$19,A48)+SUMIFS($B$27:$B$39,$A$27:$A$39,A48)</f>
        <v>0</v>
      </c>
      <c r="C48" s="17">
        <f t="shared" si="8"/>
        <v>0</v>
      </c>
      <c r="D48" s="17">
        <f t="shared" si="8"/>
        <v>0</v>
      </c>
      <c r="E48" s="17">
        <f t="shared" si="8"/>
        <v>0</v>
      </c>
      <c r="F48" s="17">
        <f t="shared" ref="F48:G58" si="10">IF(D48=0,0,B48/D48)</f>
        <v>0</v>
      </c>
      <c r="G48" s="17">
        <f t="shared" si="10"/>
        <v>0</v>
      </c>
      <c r="H48" s="17">
        <f t="shared" ref="H48:H58" si="11">IF(D48+E48=0,0,(B48+C48)/(D48+E48))</f>
        <v>0</v>
      </c>
      <c r="I48" s="17">
        <f t="shared" ref="I48:J58" si="12">SUMIFS(I$7:I$19,$A$7:$A$19,$A48)+SUMIFS(I$27:I$39,$A$27:$A$39,$A48)</f>
        <v>0</v>
      </c>
      <c r="J48" s="17">
        <f t="shared" si="12"/>
        <v>0</v>
      </c>
      <c r="K48" s="16">
        <v>0</v>
      </c>
      <c r="L48" s="40">
        <f t="shared" ref="L48:L58" si="13">IF(I48=0,0,(B48-I48)/I48)</f>
        <v>0</v>
      </c>
      <c r="M48" s="41">
        <f t="shared" ref="M48:M58" si="14">IF(K48=0,0,(H48-K48)/K48)</f>
        <v>0</v>
      </c>
    </row>
    <row r="49" spans="1:13" x14ac:dyDescent="0.35">
      <c r="A49" s="28" t="s">
        <v>17</v>
      </c>
      <c r="B49" s="17">
        <f t="shared" si="9"/>
        <v>0</v>
      </c>
      <c r="C49" s="17">
        <f t="shared" si="8"/>
        <v>0</v>
      </c>
      <c r="D49" s="17">
        <f t="shared" si="8"/>
        <v>0</v>
      </c>
      <c r="E49" s="17">
        <f t="shared" si="8"/>
        <v>0</v>
      </c>
      <c r="F49" s="17">
        <f t="shared" si="10"/>
        <v>0</v>
      </c>
      <c r="G49" s="17">
        <f t="shared" si="10"/>
        <v>0</v>
      </c>
      <c r="H49" s="17">
        <f t="shared" si="11"/>
        <v>0</v>
      </c>
      <c r="I49" s="17">
        <f t="shared" si="12"/>
        <v>0</v>
      </c>
      <c r="J49" s="17">
        <f t="shared" si="12"/>
        <v>0</v>
      </c>
      <c r="K49" s="16">
        <v>0</v>
      </c>
      <c r="L49" s="40">
        <f t="shared" si="13"/>
        <v>0</v>
      </c>
      <c r="M49" s="41">
        <f t="shared" si="14"/>
        <v>0</v>
      </c>
    </row>
    <row r="50" spans="1:13" x14ac:dyDescent="0.35">
      <c r="A50" s="28" t="s">
        <v>18</v>
      </c>
      <c r="B50" s="17">
        <f t="shared" si="9"/>
        <v>0</v>
      </c>
      <c r="C50" s="17">
        <f t="shared" si="8"/>
        <v>0</v>
      </c>
      <c r="D50" s="17">
        <f t="shared" si="8"/>
        <v>0</v>
      </c>
      <c r="E50" s="17">
        <f t="shared" si="8"/>
        <v>0</v>
      </c>
      <c r="F50" s="17">
        <f t="shared" si="10"/>
        <v>0</v>
      </c>
      <c r="G50" s="17">
        <f t="shared" si="10"/>
        <v>0</v>
      </c>
      <c r="H50" s="17">
        <f t="shared" si="11"/>
        <v>0</v>
      </c>
      <c r="I50" s="17">
        <f t="shared" si="12"/>
        <v>0</v>
      </c>
      <c r="J50" s="17">
        <f t="shared" si="12"/>
        <v>0</v>
      </c>
      <c r="K50" s="16">
        <v>0</v>
      </c>
      <c r="L50" s="40">
        <f t="shared" si="13"/>
        <v>0</v>
      </c>
      <c r="M50" s="41">
        <f t="shared" si="14"/>
        <v>0</v>
      </c>
    </row>
    <row r="51" spans="1:13" x14ac:dyDescent="0.35">
      <c r="A51" s="28" t="s">
        <v>19</v>
      </c>
      <c r="B51" s="17">
        <f t="shared" si="9"/>
        <v>12191180.109999999</v>
      </c>
      <c r="C51" s="17">
        <f t="shared" si="8"/>
        <v>19946827.130000003</v>
      </c>
      <c r="D51" s="17">
        <f t="shared" si="8"/>
        <v>35904.54</v>
      </c>
      <c r="E51" s="17">
        <f t="shared" si="8"/>
        <v>105770.58</v>
      </c>
      <c r="F51" s="17">
        <f t="shared" si="10"/>
        <v>339.54425011433091</v>
      </c>
      <c r="G51" s="17">
        <f t="shared" si="10"/>
        <v>188.58577810578331</v>
      </c>
      <c r="H51" s="17">
        <f t="shared" si="11"/>
        <v>226.84298583971557</v>
      </c>
      <c r="I51" s="17">
        <f t="shared" si="12"/>
        <v>17336230.66</v>
      </c>
      <c r="J51" s="17">
        <f t="shared" si="12"/>
        <v>307983</v>
      </c>
      <c r="K51" s="16">
        <v>318.87</v>
      </c>
      <c r="L51" s="40">
        <f t="shared" si="13"/>
        <v>-0.29678023158005218</v>
      </c>
      <c r="M51" s="41">
        <f t="shared" si="14"/>
        <v>-0.28860355053872877</v>
      </c>
    </row>
    <row r="52" spans="1:13" x14ac:dyDescent="0.35">
      <c r="A52" s="28" t="s">
        <v>20</v>
      </c>
      <c r="B52" s="17">
        <f t="shared" si="9"/>
        <v>0</v>
      </c>
      <c r="C52" s="17">
        <f t="shared" si="8"/>
        <v>0</v>
      </c>
      <c r="D52" s="39">
        <f t="shared" si="8"/>
        <v>0</v>
      </c>
      <c r="E52" s="17">
        <f t="shared" si="8"/>
        <v>0</v>
      </c>
      <c r="F52" s="17">
        <f>IF(D52=0,0,B52/D52)</f>
        <v>0</v>
      </c>
      <c r="G52" s="17">
        <f t="shared" si="10"/>
        <v>0</v>
      </c>
      <c r="H52" s="17">
        <f>IF(D52+E52=0,0,(B52+C52)/(D52+E52))</f>
        <v>0</v>
      </c>
      <c r="I52" s="17">
        <f t="shared" si="12"/>
        <v>0</v>
      </c>
      <c r="J52" s="17">
        <f t="shared" si="12"/>
        <v>0</v>
      </c>
      <c r="K52" s="16">
        <v>288.33</v>
      </c>
      <c r="L52" s="40">
        <f t="shared" si="13"/>
        <v>0</v>
      </c>
      <c r="M52" s="41">
        <f t="shared" si="14"/>
        <v>-1</v>
      </c>
    </row>
    <row r="53" spans="1:13" x14ac:dyDescent="0.35">
      <c r="A53" s="28" t="s">
        <v>21</v>
      </c>
      <c r="B53" s="17">
        <f t="shared" si="9"/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17">
        <f t="shared" si="10"/>
        <v>0</v>
      </c>
      <c r="G53" s="17">
        <f t="shared" si="10"/>
        <v>0</v>
      </c>
      <c r="H53" s="17">
        <f t="shared" si="11"/>
        <v>0</v>
      </c>
      <c r="I53" s="17">
        <f t="shared" si="12"/>
        <v>0</v>
      </c>
      <c r="J53" s="17">
        <f t="shared" si="12"/>
        <v>0</v>
      </c>
      <c r="K53" s="16">
        <v>0</v>
      </c>
      <c r="L53" s="40">
        <f t="shared" si="13"/>
        <v>0</v>
      </c>
      <c r="M53" s="41">
        <f t="shared" si="14"/>
        <v>0</v>
      </c>
    </row>
    <row r="54" spans="1:13" x14ac:dyDescent="0.35">
      <c r="A54" s="28" t="s">
        <v>22</v>
      </c>
      <c r="B54" s="17">
        <f t="shared" si="9"/>
        <v>24487536.98</v>
      </c>
      <c r="C54" s="17">
        <f t="shared" si="8"/>
        <v>1965000</v>
      </c>
      <c r="D54" s="17">
        <f t="shared" si="8"/>
        <v>69632.94</v>
      </c>
      <c r="E54" s="17">
        <f t="shared" si="8"/>
        <v>7000</v>
      </c>
      <c r="F54" s="17">
        <f t="shared" si="10"/>
        <v>351.66599284763788</v>
      </c>
      <c r="G54" s="17">
        <f t="shared" si="10"/>
        <v>280.71428571428572</v>
      </c>
      <c r="H54" s="17">
        <f t="shared" si="11"/>
        <v>345.1849424020532</v>
      </c>
      <c r="I54" s="17">
        <f t="shared" si="12"/>
        <v>28847049</v>
      </c>
      <c r="J54" s="17">
        <f t="shared" si="12"/>
        <v>800000</v>
      </c>
      <c r="K54" s="16">
        <v>300.45</v>
      </c>
      <c r="L54" s="40">
        <f t="shared" si="13"/>
        <v>-0.151125060313795</v>
      </c>
      <c r="M54" s="41">
        <f t="shared" si="14"/>
        <v>0.14889313497105411</v>
      </c>
    </row>
    <row r="55" spans="1:13" x14ac:dyDescent="0.35">
      <c r="A55" s="28" t="s">
        <v>23</v>
      </c>
      <c r="B55" s="17">
        <f t="shared" si="9"/>
        <v>150194101.5</v>
      </c>
      <c r="C55" s="17">
        <f t="shared" si="8"/>
        <v>22016372.400000006</v>
      </c>
      <c r="D55" s="17">
        <f t="shared" si="8"/>
        <v>446333.30999999982</v>
      </c>
      <c r="E55" s="17">
        <f t="shared" si="8"/>
        <v>96819.13</v>
      </c>
      <c r="F55" s="17">
        <f t="shared" si="10"/>
        <v>336.50659302125592</v>
      </c>
      <c r="G55" s="17">
        <f t="shared" si="10"/>
        <v>227.39692455406288</v>
      </c>
      <c r="H55" s="17">
        <f t="shared" si="11"/>
        <v>317.05735115541421</v>
      </c>
      <c r="I55" s="17">
        <f t="shared" si="12"/>
        <v>138352256.02000001</v>
      </c>
      <c r="J55" s="17">
        <v>11475994.82</v>
      </c>
      <c r="K55" s="16">
        <v>310.5</v>
      </c>
      <c r="L55" s="40">
        <f t="shared" si="13"/>
        <v>8.5591994092876586E-2</v>
      </c>
      <c r="M55" s="41">
        <f t="shared" si="14"/>
        <v>2.1118683270255106E-2</v>
      </c>
    </row>
    <row r="56" spans="1:13" x14ac:dyDescent="0.35">
      <c r="A56" s="28" t="s">
        <v>24</v>
      </c>
      <c r="B56" s="17">
        <f t="shared" si="9"/>
        <v>1365325.5</v>
      </c>
      <c r="C56" s="17">
        <f t="shared" si="8"/>
        <v>525366</v>
      </c>
      <c r="D56" s="17">
        <f t="shared" si="8"/>
        <v>3337.5</v>
      </c>
      <c r="E56" s="17">
        <f t="shared" si="8"/>
        <v>2982</v>
      </c>
      <c r="F56" s="17">
        <f>IF(D56=0,0,B56/D56)</f>
        <v>409.08629213483147</v>
      </c>
      <c r="G56" s="17">
        <f t="shared" si="10"/>
        <v>176.17907444668009</v>
      </c>
      <c r="H56" s="17">
        <f t="shared" si="11"/>
        <v>299.18371706622361</v>
      </c>
      <c r="I56" s="17">
        <f t="shared" si="12"/>
        <v>2957652</v>
      </c>
      <c r="J56" s="17">
        <f t="shared" si="12"/>
        <v>0</v>
      </c>
      <c r="K56" s="16">
        <v>359.06</v>
      </c>
      <c r="L56" s="40">
        <f t="shared" si="13"/>
        <v>-0.53837520438510011</v>
      </c>
      <c r="M56" s="41">
        <f t="shared" si="14"/>
        <v>-0.16675843294651699</v>
      </c>
    </row>
    <row r="57" spans="1:13" x14ac:dyDescent="0.35">
      <c r="A57" s="28" t="s">
        <v>25</v>
      </c>
      <c r="B57" s="17">
        <f t="shared" si="9"/>
        <v>9087393.5</v>
      </c>
      <c r="C57" s="17">
        <f t="shared" si="8"/>
        <v>1618667</v>
      </c>
      <c r="D57" s="17">
        <f t="shared" si="8"/>
        <v>27287</v>
      </c>
      <c r="E57" s="17">
        <f>SUMIFS(E$7:E$19,$A$7:$A$19,$A57)+SUMIFS(E$27:E$39,$A$27:$A$39,$A57)</f>
        <v>7049</v>
      </c>
      <c r="F57" s="17">
        <f>IF(D57=0,0,B57/D57)</f>
        <v>333.03014255872762</v>
      </c>
      <c r="G57" s="17">
        <f t="shared" si="10"/>
        <v>229.63072776280325</v>
      </c>
      <c r="H57" s="17">
        <f t="shared" si="11"/>
        <v>311.80278716216219</v>
      </c>
      <c r="I57" s="17">
        <f t="shared" si="12"/>
        <v>6931015</v>
      </c>
      <c r="J57" s="17">
        <f t="shared" si="12"/>
        <v>1299999</v>
      </c>
      <c r="K57" s="16">
        <v>289.16000000000003</v>
      </c>
      <c r="L57" s="40">
        <f t="shared" si="13"/>
        <v>0.31112016061139675</v>
      </c>
      <c r="M57" s="41">
        <f t="shared" si="14"/>
        <v>7.8305392039570348E-2</v>
      </c>
    </row>
    <row r="58" spans="1:13" x14ac:dyDescent="0.35">
      <c r="A58" s="28" t="s">
        <v>26</v>
      </c>
      <c r="B58" s="17">
        <f t="shared" si="9"/>
        <v>71858049.200000003</v>
      </c>
      <c r="C58" s="17">
        <f t="shared" si="8"/>
        <v>4375621.1399999997</v>
      </c>
      <c r="D58" s="39">
        <f t="shared" si="8"/>
        <v>186446.7</v>
      </c>
      <c r="E58" s="17">
        <f t="shared" si="8"/>
        <v>17608.97</v>
      </c>
      <c r="F58" s="17">
        <f t="shared" si="10"/>
        <v>385.40799703078682</v>
      </c>
      <c r="G58" s="17">
        <f t="shared" si="10"/>
        <v>248.48819323333501</v>
      </c>
      <c r="H58" s="17">
        <f t="shared" si="11"/>
        <v>373.59251198459714</v>
      </c>
      <c r="I58" s="17">
        <f t="shared" si="12"/>
        <v>116052665.23999999</v>
      </c>
      <c r="J58" s="17">
        <f t="shared" si="12"/>
        <v>7110348.8300000001</v>
      </c>
      <c r="K58" s="16">
        <v>335.71</v>
      </c>
      <c r="L58" s="40">
        <f t="shared" si="13"/>
        <v>-0.38081517515004376</v>
      </c>
      <c r="M58" s="41">
        <f t="shared" si="14"/>
        <v>0.11284296560899931</v>
      </c>
    </row>
    <row r="59" spans="1:13" s="1" customFormat="1" thickBot="1" x14ac:dyDescent="0.35">
      <c r="A59" s="29" t="s">
        <v>27</v>
      </c>
      <c r="B59" s="44">
        <f>SUM(B47:B58)</f>
        <v>273152175.79000002</v>
      </c>
      <c r="C59" s="44">
        <f>SUM(C47:C58)</f>
        <v>50447853.670000009</v>
      </c>
      <c r="D59" s="44">
        <f>SUM(D47:D58)</f>
        <v>780544.98999999976</v>
      </c>
      <c r="E59" s="44">
        <f>SUM(E47:E58)</f>
        <v>237229.68000000002</v>
      </c>
      <c r="F59" s="44">
        <f>IF(D59=0,0,B59/D59)</f>
        <v>349.95058489837993</v>
      </c>
      <c r="G59" s="44">
        <f>IF(E59=0,0,C59/E59)</f>
        <v>212.65405606077621</v>
      </c>
      <c r="H59" s="44">
        <f>IF(D59+E59=0,0,(B59+C59)/(D59+E59))</f>
        <v>317.94859805265156</v>
      </c>
      <c r="I59" s="44">
        <f>SUM(I47:I58)</f>
        <v>318271192.92000002</v>
      </c>
      <c r="J59" s="44">
        <f>SUM(J47:J58)</f>
        <v>20994325.649999999</v>
      </c>
      <c r="K59" s="50">
        <v>315.36</v>
      </c>
      <c r="L59" s="45">
        <f>IF(I59=0,0,(B59-I59)/I59)</f>
        <v>-0.14176280522296913</v>
      </c>
      <c r="M59" s="46">
        <f>IF(K59=0,0,(H59-K59)/K59)</f>
        <v>8.2083905779158674E-3</v>
      </c>
    </row>
    <row r="62" spans="1:13" x14ac:dyDescent="0.35">
      <c r="I62" s="15"/>
    </row>
    <row r="64" spans="1:13" x14ac:dyDescent="0.35">
      <c r="I64" s="15"/>
    </row>
  </sheetData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2:M64"/>
  <sheetViews>
    <sheetView showZeros="0" topLeftCell="A30" zoomScaleNormal="100" workbookViewId="0">
      <selection activeCell="O56" sqref="O56"/>
    </sheetView>
  </sheetViews>
  <sheetFormatPr baseColWidth="10" defaultColWidth="9" defaultRowHeight="15.5" x14ac:dyDescent="0.35"/>
  <cols>
    <col min="1" max="1" width="20.58203125" style="6" customWidth="1"/>
    <col min="2" max="2" width="15.33203125" style="5" customWidth="1"/>
    <col min="3" max="3" width="12.83203125" style="5" bestFit="1" customWidth="1"/>
    <col min="4" max="4" width="12.25" style="5" customWidth="1"/>
    <col min="5" max="5" width="10.75" style="5" customWidth="1"/>
    <col min="6" max="8" width="10" style="5" customWidth="1"/>
    <col min="9" max="9" width="13.83203125" style="5" bestFit="1" customWidth="1"/>
    <col min="10" max="10" width="12.75" style="5" bestFit="1" customWidth="1"/>
    <col min="11" max="11" width="9.25" style="5" customWidth="1"/>
    <col min="12" max="13" width="10" style="5" customWidth="1"/>
    <col min="14" max="16384" width="9" style="5"/>
  </cols>
  <sheetData>
    <row r="2" spans="1:13" ht="20" x14ac:dyDescent="0.4">
      <c r="A2" s="75" t="str">
        <f>"MÅLESTATISTIKK FOR MALERE - 1. HALVÅR "&amp;FORS!$A$14</f>
        <v>MÅLESTATISTIKK FOR MALERE - 1. HALVÅR 2023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" thickBo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35">
      <c r="A4" s="19"/>
      <c r="B4" s="20" t="s">
        <v>4</v>
      </c>
      <c r="C4" s="21"/>
      <c r="D4" s="20" t="s">
        <v>5</v>
      </c>
      <c r="E4" s="21"/>
      <c r="F4" s="20" t="str">
        <f>"Fortjeneste 1. halvår  "&amp;FORS!$A$14-0</f>
        <v>Fortjeneste 1. halvår  2023</v>
      </c>
      <c r="G4" s="22"/>
      <c r="H4" s="21"/>
      <c r="I4" s="20" t="str">
        <f>" 1. halvår  "&amp;FORS!$A$14-1</f>
        <v xml:space="preserve"> 1. halvår  2022</v>
      </c>
      <c r="J4" s="22"/>
      <c r="K4" s="21"/>
      <c r="L4" s="20" t="s">
        <v>6</v>
      </c>
      <c r="M4" s="23"/>
    </row>
    <row r="5" spans="1:13" x14ac:dyDescent="0.35">
      <c r="A5" s="24"/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  <c r="H5" s="9" t="s">
        <v>8</v>
      </c>
      <c r="I5" s="8" t="s">
        <v>7</v>
      </c>
      <c r="J5" s="8" t="s">
        <v>7</v>
      </c>
      <c r="K5" s="9" t="s">
        <v>9</v>
      </c>
      <c r="L5" s="8" t="s">
        <v>7</v>
      </c>
      <c r="M5" s="25" t="s">
        <v>9</v>
      </c>
    </row>
    <row r="6" spans="1:13" x14ac:dyDescent="0.35">
      <c r="A6" s="26"/>
      <c r="B6" s="10" t="s">
        <v>10</v>
      </c>
      <c r="C6" s="10" t="s">
        <v>11</v>
      </c>
      <c r="D6" s="10" t="s">
        <v>10</v>
      </c>
      <c r="E6" s="10" t="s">
        <v>11</v>
      </c>
      <c r="F6" s="10" t="s">
        <v>10</v>
      </c>
      <c r="G6" s="10" t="s">
        <v>11</v>
      </c>
      <c r="H6" s="11" t="s">
        <v>12</v>
      </c>
      <c r="I6" s="10" t="s">
        <v>10</v>
      </c>
      <c r="J6" s="10" t="s">
        <v>11</v>
      </c>
      <c r="K6" s="11" t="s">
        <v>13</v>
      </c>
      <c r="L6" s="10" t="s">
        <v>10</v>
      </c>
      <c r="M6" s="27" t="s">
        <v>13</v>
      </c>
    </row>
    <row r="7" spans="1:13" x14ac:dyDescent="0.35">
      <c r="A7" s="28" t="s">
        <v>14</v>
      </c>
      <c r="B7" s="56"/>
      <c r="C7" s="56"/>
      <c r="D7" s="56"/>
      <c r="E7" s="56"/>
      <c r="F7" s="17">
        <f>IF(D7=0,0,B7/D7)</f>
        <v>0</v>
      </c>
      <c r="G7" s="17">
        <f>IF(E7=0,0,C7/E7)</f>
        <v>0</v>
      </c>
      <c r="H7" s="17">
        <f>IF(D7+E7=0,0,(B7+C7)/(D7+E7))</f>
        <v>0</v>
      </c>
      <c r="I7" s="16"/>
      <c r="J7" s="16"/>
      <c r="K7" s="16">
        <v>0</v>
      </c>
      <c r="L7" s="40">
        <f>IF(I7=0,0,(B7-I7)/I7)</f>
        <v>0</v>
      </c>
      <c r="M7" s="41">
        <f>IF(K7=0,0,(H7-K7)/K7)</f>
        <v>0</v>
      </c>
    </row>
    <row r="8" spans="1:13" x14ac:dyDescent="0.35">
      <c r="A8" s="28" t="s">
        <v>15</v>
      </c>
      <c r="B8" s="56"/>
      <c r="C8" s="56"/>
      <c r="D8" s="56"/>
      <c r="E8" s="56">
        <v>0</v>
      </c>
      <c r="F8" s="17">
        <f>IF(D8=0,0,B8/D8)</f>
        <v>0</v>
      </c>
      <c r="G8" s="17">
        <f t="shared" ref="F8:G18" si="0">IF(E8=0,0,C8/E8)</f>
        <v>0</v>
      </c>
      <c r="H8" s="17">
        <f>IF(D8+E8=0,0,(B8+C8)/(D8+E8))</f>
        <v>0</v>
      </c>
      <c r="I8" s="51">
        <v>657178.21</v>
      </c>
      <c r="J8" s="2"/>
      <c r="K8" s="3">
        <v>236.33</v>
      </c>
      <c r="L8" s="40">
        <f>IF(I8=0,0,(B8-I8)/I8)</f>
        <v>-1</v>
      </c>
      <c r="M8" s="41">
        <f t="shared" ref="M8:M18" si="1">IF(K8=0,0,(H8-K8)/K8)</f>
        <v>-1</v>
      </c>
    </row>
    <row r="9" spans="1:13" x14ac:dyDescent="0.35">
      <c r="A9" s="28" t="s">
        <v>17</v>
      </c>
      <c r="B9" s="56"/>
      <c r="C9" s="56"/>
      <c r="D9" s="56"/>
      <c r="E9" s="56"/>
      <c r="F9" s="17">
        <f t="shared" si="0"/>
        <v>0</v>
      </c>
      <c r="G9" s="17">
        <f t="shared" si="0"/>
        <v>0</v>
      </c>
      <c r="H9" s="17">
        <f t="shared" ref="H9:H18" si="2">IF(D9+E9=0,0,(B9+C9)/(D9+E9))</f>
        <v>0</v>
      </c>
      <c r="I9" s="16"/>
      <c r="J9" s="16"/>
      <c r="K9" s="16">
        <v>0</v>
      </c>
      <c r="L9" s="40">
        <f t="shared" ref="L9:L18" si="3">IF(I9=0,0,(B9-I9)/I9)</f>
        <v>0</v>
      </c>
      <c r="M9" s="41">
        <f t="shared" si="1"/>
        <v>0</v>
      </c>
    </row>
    <row r="10" spans="1:13" x14ac:dyDescent="0.35">
      <c r="A10" s="28" t="s">
        <v>18</v>
      </c>
      <c r="B10" s="56"/>
      <c r="C10" s="56"/>
      <c r="D10" s="56"/>
      <c r="E10" s="56"/>
      <c r="F10" s="17">
        <f t="shared" si="0"/>
        <v>0</v>
      </c>
      <c r="G10" s="17">
        <f t="shared" si="0"/>
        <v>0</v>
      </c>
      <c r="H10" s="17">
        <f t="shared" si="2"/>
        <v>0</v>
      </c>
      <c r="I10" s="16"/>
      <c r="J10" s="16"/>
      <c r="K10" s="16">
        <v>0</v>
      </c>
      <c r="L10" s="40">
        <f t="shared" si="3"/>
        <v>0</v>
      </c>
      <c r="M10" s="41">
        <f t="shared" si="1"/>
        <v>0</v>
      </c>
    </row>
    <row r="11" spans="1:13" x14ac:dyDescent="0.35">
      <c r="A11" s="28" t="s">
        <v>19</v>
      </c>
      <c r="B11" s="56">
        <v>2002563</v>
      </c>
      <c r="C11" s="56"/>
      <c r="D11" s="56">
        <v>5435</v>
      </c>
      <c r="E11" s="56">
        <v>0</v>
      </c>
      <c r="F11" s="17">
        <f>IF(D11=0,0,B11/D11)</f>
        <v>368.45685372585098</v>
      </c>
      <c r="G11" s="17">
        <f t="shared" si="0"/>
        <v>0</v>
      </c>
      <c r="H11" s="17">
        <f>IF(D11+E11=0,0,(B11+C11)/(D11+E11))</f>
        <v>368.45685372585098</v>
      </c>
      <c r="I11" s="16">
        <v>2533204.15</v>
      </c>
      <c r="J11" s="16"/>
      <c r="K11" s="16">
        <v>312.58999999999997</v>
      </c>
      <c r="L11" s="40">
        <f t="shared" si="3"/>
        <v>-0.20947429365296119</v>
      </c>
      <c r="M11" s="41">
        <f t="shared" si="1"/>
        <v>0.1787224598542852</v>
      </c>
    </row>
    <row r="12" spans="1:13" x14ac:dyDescent="0.35">
      <c r="A12" s="28" t="s">
        <v>20</v>
      </c>
      <c r="B12" s="56"/>
      <c r="C12" s="56"/>
      <c r="D12" s="56"/>
      <c r="E12" s="56"/>
      <c r="F12" s="17">
        <f t="shared" si="0"/>
        <v>0</v>
      </c>
      <c r="G12" s="17">
        <f t="shared" si="0"/>
        <v>0</v>
      </c>
      <c r="H12" s="17">
        <f t="shared" si="2"/>
        <v>0</v>
      </c>
      <c r="I12" s="16"/>
      <c r="J12" s="16"/>
      <c r="K12" s="16">
        <v>0</v>
      </c>
      <c r="L12" s="40">
        <f t="shared" si="3"/>
        <v>0</v>
      </c>
      <c r="M12" s="41">
        <f t="shared" si="1"/>
        <v>0</v>
      </c>
    </row>
    <row r="13" spans="1:13" x14ac:dyDescent="0.35">
      <c r="A13" s="28" t="s">
        <v>21</v>
      </c>
      <c r="B13" s="56"/>
      <c r="C13" s="56"/>
      <c r="D13" s="56"/>
      <c r="E13" s="56"/>
      <c r="F13" s="17">
        <f t="shared" si="0"/>
        <v>0</v>
      </c>
      <c r="G13" s="17">
        <f t="shared" si="0"/>
        <v>0</v>
      </c>
      <c r="H13" s="17">
        <f t="shared" si="2"/>
        <v>0</v>
      </c>
      <c r="I13" s="16"/>
      <c r="J13" s="16"/>
      <c r="K13" s="16">
        <v>0</v>
      </c>
      <c r="L13" s="40">
        <f t="shared" si="3"/>
        <v>0</v>
      </c>
      <c r="M13" s="41">
        <f t="shared" si="1"/>
        <v>0</v>
      </c>
    </row>
    <row r="14" spans="1:13" x14ac:dyDescent="0.35">
      <c r="A14" s="28" t="s">
        <v>22</v>
      </c>
      <c r="B14" s="56">
        <v>290291.8</v>
      </c>
      <c r="C14" s="56"/>
      <c r="D14" s="56">
        <v>719.5</v>
      </c>
      <c r="E14" s="56"/>
      <c r="F14" s="17">
        <f t="shared" si="0"/>
        <v>403.46323835997219</v>
      </c>
      <c r="G14" s="17">
        <f t="shared" si="0"/>
        <v>0</v>
      </c>
      <c r="H14" s="17">
        <f t="shared" si="2"/>
        <v>403.46323835997219</v>
      </c>
      <c r="I14" s="16">
        <v>233396</v>
      </c>
      <c r="J14" s="16"/>
      <c r="K14" s="16">
        <v>363.55</v>
      </c>
      <c r="L14" s="40">
        <f t="shared" si="3"/>
        <v>0.24377367221374827</v>
      </c>
      <c r="M14" s="41">
        <f t="shared" si="1"/>
        <v>0.10978748001642741</v>
      </c>
    </row>
    <row r="15" spans="1:13" x14ac:dyDescent="0.35">
      <c r="A15" s="28" t="s">
        <v>23</v>
      </c>
      <c r="B15" s="56">
        <v>18569408</v>
      </c>
      <c r="C15" s="56">
        <v>8839692</v>
      </c>
      <c r="D15" s="56">
        <v>54997.59</v>
      </c>
      <c r="E15" s="56">
        <v>38347.46</v>
      </c>
      <c r="F15" s="17">
        <f t="shared" si="0"/>
        <v>337.64039478820803</v>
      </c>
      <c r="G15" s="17">
        <f>IF(E15=0,0,C15/E15)</f>
        <v>230.51571081891734</v>
      </c>
      <c r="H15" s="17">
        <f t="shared" si="2"/>
        <v>293.63206726012794</v>
      </c>
      <c r="I15" s="18">
        <v>18164579</v>
      </c>
      <c r="J15" s="16">
        <v>926487</v>
      </c>
      <c r="K15" s="16">
        <v>312.39999999999998</v>
      </c>
      <c r="L15" s="40">
        <f t="shared" si="3"/>
        <v>2.2286726270947431E-2</v>
      </c>
      <c r="M15" s="41">
        <f t="shared" si="1"/>
        <v>-6.0076609282560943E-2</v>
      </c>
    </row>
    <row r="16" spans="1:13" x14ac:dyDescent="0.35">
      <c r="A16" s="28" t="s">
        <v>24</v>
      </c>
      <c r="B16" s="56"/>
      <c r="C16" s="56"/>
      <c r="D16" s="56"/>
      <c r="E16" s="56"/>
      <c r="F16" s="17">
        <f t="shared" si="0"/>
        <v>0</v>
      </c>
      <c r="G16" s="17">
        <f t="shared" si="0"/>
        <v>0</v>
      </c>
      <c r="H16" s="17">
        <f t="shared" si="2"/>
        <v>0</v>
      </c>
      <c r="I16" s="16"/>
      <c r="J16" s="16"/>
      <c r="K16" s="16"/>
      <c r="L16" s="40">
        <f t="shared" si="3"/>
        <v>0</v>
      </c>
      <c r="M16" s="41">
        <f t="shared" si="1"/>
        <v>0</v>
      </c>
    </row>
    <row r="17" spans="1:13" x14ac:dyDescent="0.35">
      <c r="A17" s="28" t="s">
        <v>25</v>
      </c>
      <c r="B17" s="56"/>
      <c r="C17" s="56"/>
      <c r="D17" s="56"/>
      <c r="E17" s="56"/>
      <c r="F17" s="17">
        <f t="shared" si="0"/>
        <v>0</v>
      </c>
      <c r="G17" s="17">
        <f t="shared" si="0"/>
        <v>0</v>
      </c>
      <c r="H17" s="17">
        <f t="shared" si="2"/>
        <v>0</v>
      </c>
      <c r="I17" s="16"/>
      <c r="J17" s="16"/>
      <c r="K17" s="16">
        <v>0</v>
      </c>
      <c r="L17" s="40">
        <f t="shared" si="3"/>
        <v>0</v>
      </c>
      <c r="M17" s="41">
        <f t="shared" si="1"/>
        <v>0</v>
      </c>
    </row>
    <row r="18" spans="1:13" x14ac:dyDescent="0.35">
      <c r="A18" s="28" t="s">
        <v>26</v>
      </c>
      <c r="B18" s="56">
        <v>14055615</v>
      </c>
      <c r="C18" s="56">
        <v>766958</v>
      </c>
      <c r="D18" s="56">
        <v>46488</v>
      </c>
      <c r="E18" s="56">
        <v>3119</v>
      </c>
      <c r="F18" s="17">
        <f t="shared" si="0"/>
        <v>302.34931595250384</v>
      </c>
      <c r="G18" s="17">
        <f t="shared" si="0"/>
        <v>245.89868547611414</v>
      </c>
      <c r="H18" s="17">
        <f t="shared" si="2"/>
        <v>298.80002822182354</v>
      </c>
      <c r="I18" s="18">
        <v>11720436</v>
      </c>
      <c r="J18" s="16">
        <v>132684</v>
      </c>
      <c r="K18" s="16">
        <v>320.22000000000003</v>
      </c>
      <c r="L18" s="40">
        <f t="shared" si="3"/>
        <v>0.19923994295092776</v>
      </c>
      <c r="M18" s="41">
        <f t="shared" si="1"/>
        <v>-6.6891423952833942E-2</v>
      </c>
    </row>
    <row r="19" spans="1:13" s="1" customFormat="1" thickBot="1" x14ac:dyDescent="0.35">
      <c r="A19" s="29" t="s">
        <v>27</v>
      </c>
      <c r="B19" s="30">
        <f>SUM(B7:B18)</f>
        <v>34917877.799999997</v>
      </c>
      <c r="C19" s="30">
        <f>SUM(C7:C18)</f>
        <v>9606650</v>
      </c>
      <c r="D19" s="30">
        <f>SUM(D7:D18)</f>
        <v>107640.09</v>
      </c>
      <c r="E19" s="30">
        <f>SUM(E7:E18)</f>
        <v>41466.46</v>
      </c>
      <c r="F19" s="30">
        <f>IF(D19=0,0,B19/D19)</f>
        <v>324.39472876694919</v>
      </c>
      <c r="G19" s="30">
        <f>IF(E19=0,0,C19/E19)</f>
        <v>231.67277843346164</v>
      </c>
      <c r="H19" s="30">
        <f>IF(D19+E19=0,0,(B19+C19)/(D19+E19))</f>
        <v>298.60879887570331</v>
      </c>
      <c r="I19" s="30">
        <f>SUM(I7:I18)</f>
        <v>33308793.359999999</v>
      </c>
      <c r="J19" s="30">
        <f>SUM(J7:J18)</f>
        <v>1059171</v>
      </c>
      <c r="K19" s="31">
        <v>313.43</v>
      </c>
      <c r="L19" s="42">
        <f>IF(I19=0,0,(B19-I19)/I19)</f>
        <v>4.8308097582793905E-2</v>
      </c>
      <c r="M19" s="43">
        <f>IF(K19=0,0,(H19-K19)/K19)</f>
        <v>-4.7287117137149261E-2</v>
      </c>
    </row>
    <row r="22" spans="1:13" ht="20" x14ac:dyDescent="0.4">
      <c r="A22" s="75" t="str">
        <f>"MÅLESTATISTIKK FOR MALERE - 2. HALVÅR "&amp;FORS!$A$14</f>
        <v>MÅLESTATISTIKK FOR MALERE - 2. HALVÅR 2023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6" thickBo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5">
      <c r="A24" s="19"/>
      <c r="B24" s="20" t="s">
        <v>4</v>
      </c>
      <c r="C24" s="21"/>
      <c r="D24" s="20" t="s">
        <v>5</v>
      </c>
      <c r="E24" s="21"/>
      <c r="F24" s="20" t="str">
        <f>"Fortjeneste 2. halvår  "&amp;FORS!$A$14-0</f>
        <v>Fortjeneste 2. halvår  2023</v>
      </c>
      <c r="G24" s="22"/>
      <c r="H24" s="21"/>
      <c r="I24" s="20" t="str">
        <f>" 2. halvår  "&amp;FORS!$A$14-1</f>
        <v xml:space="preserve"> 2. halvår  2022</v>
      </c>
      <c r="J24" s="22"/>
      <c r="K24" s="21"/>
      <c r="L24" s="20" t="s">
        <v>6</v>
      </c>
      <c r="M24" s="23"/>
    </row>
    <row r="25" spans="1:13" x14ac:dyDescent="0.35">
      <c r="A25" s="24"/>
      <c r="B25" s="8" t="s">
        <v>7</v>
      </c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8</v>
      </c>
      <c r="I25" s="8" t="s">
        <v>7</v>
      </c>
      <c r="J25" s="8" t="s">
        <v>7</v>
      </c>
      <c r="K25" s="9" t="s">
        <v>9</v>
      </c>
      <c r="L25" s="8" t="s">
        <v>7</v>
      </c>
      <c r="M25" s="25" t="s">
        <v>9</v>
      </c>
    </row>
    <row r="26" spans="1:13" x14ac:dyDescent="0.35">
      <c r="A26" s="26"/>
      <c r="B26" s="10" t="s">
        <v>10</v>
      </c>
      <c r="C26" s="10" t="s">
        <v>11</v>
      </c>
      <c r="D26" s="10" t="s">
        <v>10</v>
      </c>
      <c r="E26" s="10" t="s">
        <v>11</v>
      </c>
      <c r="F26" s="10" t="s">
        <v>10</v>
      </c>
      <c r="G26" s="10" t="s">
        <v>11</v>
      </c>
      <c r="H26" s="11" t="s">
        <v>12</v>
      </c>
      <c r="I26" s="10" t="s">
        <v>10</v>
      </c>
      <c r="J26" s="10" t="s">
        <v>11</v>
      </c>
      <c r="K26" s="11" t="s">
        <v>13</v>
      </c>
      <c r="L26" s="10" t="s">
        <v>10</v>
      </c>
      <c r="M26" s="27" t="s">
        <v>13</v>
      </c>
    </row>
    <row r="27" spans="1:13" x14ac:dyDescent="0.35">
      <c r="A27" s="28" t="s">
        <v>14</v>
      </c>
      <c r="B27" s="18"/>
      <c r="C27" s="16"/>
      <c r="D27" s="18"/>
      <c r="E27" s="16"/>
      <c r="F27" s="17">
        <f t="shared" ref="F27:G38" si="4">IF(D27=0,0,B27/D27)</f>
        <v>0</v>
      </c>
      <c r="G27" s="17">
        <f t="shared" si="4"/>
        <v>0</v>
      </c>
      <c r="H27" s="17">
        <f>IF(D27+E27=0,0,(B27+C27)/(D27+E27))</f>
        <v>0</v>
      </c>
      <c r="I27" s="16"/>
      <c r="J27" s="16"/>
      <c r="K27" s="16">
        <v>0</v>
      </c>
      <c r="L27" s="40">
        <f>IF(I27=0,0,(B27-I27)/I27)</f>
        <v>0</v>
      </c>
      <c r="M27" s="41">
        <f>IF(K27=0,0,(H27-K27)/K27)</f>
        <v>0</v>
      </c>
    </row>
    <row r="28" spans="1:13" x14ac:dyDescent="0.35">
      <c r="A28" s="28" t="s">
        <v>15</v>
      </c>
      <c r="B28" s="18">
        <v>152369.56</v>
      </c>
      <c r="C28" s="16"/>
      <c r="D28" s="16">
        <v>588</v>
      </c>
      <c r="E28" s="16"/>
      <c r="F28" s="17">
        <f t="shared" si="4"/>
        <v>259.13190476190476</v>
      </c>
      <c r="G28" s="17">
        <f t="shared" si="4"/>
        <v>0</v>
      </c>
      <c r="H28" s="17">
        <f>IF(D28+E28=0,0,(B28+C28)/(D28+E28))</f>
        <v>259.13190476190476</v>
      </c>
      <c r="I28" s="18">
        <v>148590.60999999999</v>
      </c>
      <c r="J28" s="16"/>
      <c r="K28" s="16">
        <v>238.46</v>
      </c>
      <c r="L28" s="40">
        <f t="shared" ref="L28:L39" si="5">IF(I28=0,0,(B28-I28)/I28)</f>
        <v>2.5431956972247521E-2</v>
      </c>
      <c r="M28" s="41">
        <f t="shared" ref="M28:M39" si="6">IF(K28=0,0,(H28-K28)/K28)</f>
        <v>8.6689192157614503E-2</v>
      </c>
    </row>
    <row r="29" spans="1:13" x14ac:dyDescent="0.35">
      <c r="A29" s="28" t="s">
        <v>17</v>
      </c>
      <c r="B29" s="18"/>
      <c r="C29" s="16"/>
      <c r="D29" s="16"/>
      <c r="E29" s="16"/>
      <c r="F29" s="17">
        <f t="shared" si="4"/>
        <v>0</v>
      </c>
      <c r="G29" s="17">
        <f t="shared" si="4"/>
        <v>0</v>
      </c>
      <c r="H29" s="17">
        <f t="shared" ref="H29:H38" si="7">IF(D29+E29=0,0,(B29+C29)/(D29+E29))</f>
        <v>0</v>
      </c>
      <c r="I29" s="16"/>
      <c r="J29" s="16"/>
      <c r="K29" s="16">
        <v>0</v>
      </c>
      <c r="L29" s="40">
        <f t="shared" si="5"/>
        <v>0</v>
      </c>
      <c r="M29" s="41">
        <f t="shared" si="6"/>
        <v>0</v>
      </c>
    </row>
    <row r="30" spans="1:13" x14ac:dyDescent="0.35">
      <c r="A30" s="28" t="s">
        <v>18</v>
      </c>
      <c r="B30" s="18"/>
      <c r="C30" s="16"/>
      <c r="D30" s="16"/>
      <c r="E30" s="16"/>
      <c r="F30" s="17">
        <f t="shared" si="4"/>
        <v>0</v>
      </c>
      <c r="G30" s="17">
        <f t="shared" si="4"/>
        <v>0</v>
      </c>
      <c r="H30" s="17">
        <f t="shared" si="7"/>
        <v>0</v>
      </c>
      <c r="I30" s="16"/>
      <c r="J30" s="16"/>
      <c r="K30" s="16">
        <v>0</v>
      </c>
      <c r="L30" s="40">
        <f t="shared" si="5"/>
        <v>0</v>
      </c>
      <c r="M30" s="41">
        <f t="shared" si="6"/>
        <v>0</v>
      </c>
    </row>
    <row r="31" spans="1:13" x14ac:dyDescent="0.35">
      <c r="A31" s="28" t="s">
        <v>19</v>
      </c>
      <c r="B31" s="18">
        <v>599027</v>
      </c>
      <c r="C31" s="16"/>
      <c r="D31" s="16">
        <v>1543</v>
      </c>
      <c r="E31" s="16">
        <v>0</v>
      </c>
      <c r="F31" s="17">
        <f t="shared" si="4"/>
        <v>388.22229423201554</v>
      </c>
      <c r="G31" s="17">
        <f t="shared" si="4"/>
        <v>0</v>
      </c>
      <c r="H31" s="17">
        <f t="shared" si="7"/>
        <v>388.22229423201554</v>
      </c>
      <c r="I31" s="16">
        <v>2308257.6</v>
      </c>
      <c r="J31" s="16">
        <v>0</v>
      </c>
      <c r="K31" s="16">
        <v>422.16</v>
      </c>
      <c r="L31" s="40">
        <f t="shared" si="5"/>
        <v>-0.74048520407774243</v>
      </c>
      <c r="M31" s="41">
        <f t="shared" si="6"/>
        <v>-8.0390623858216034E-2</v>
      </c>
    </row>
    <row r="32" spans="1:13" x14ac:dyDescent="0.35">
      <c r="A32" s="28" t="s">
        <v>20</v>
      </c>
      <c r="B32" s="18"/>
      <c r="C32" s="16"/>
      <c r="D32" s="16"/>
      <c r="E32" s="16"/>
      <c r="F32" s="17">
        <f t="shared" si="4"/>
        <v>0</v>
      </c>
      <c r="G32" s="17">
        <f t="shared" si="4"/>
        <v>0</v>
      </c>
      <c r="H32" s="17">
        <f t="shared" si="7"/>
        <v>0</v>
      </c>
      <c r="I32" s="18"/>
      <c r="J32" s="16"/>
      <c r="K32" s="16">
        <v>0</v>
      </c>
      <c r="L32" s="40">
        <f t="shared" si="5"/>
        <v>0</v>
      </c>
      <c r="M32" s="41">
        <f t="shared" si="6"/>
        <v>0</v>
      </c>
    </row>
    <row r="33" spans="1:13" x14ac:dyDescent="0.35">
      <c r="A33" s="28" t="s">
        <v>21</v>
      </c>
      <c r="B33" s="18"/>
      <c r="C33" s="16"/>
      <c r="D33" s="16"/>
      <c r="E33" s="16"/>
      <c r="F33" s="17">
        <f t="shared" si="4"/>
        <v>0</v>
      </c>
      <c r="G33" s="17">
        <f t="shared" si="4"/>
        <v>0</v>
      </c>
      <c r="H33" s="17">
        <f t="shared" si="7"/>
        <v>0</v>
      </c>
      <c r="I33" s="16"/>
      <c r="J33" s="16"/>
      <c r="K33" s="16">
        <v>0</v>
      </c>
      <c r="L33" s="40">
        <f t="shared" si="5"/>
        <v>0</v>
      </c>
      <c r="M33" s="41">
        <f t="shared" si="6"/>
        <v>0</v>
      </c>
    </row>
    <row r="34" spans="1:13" x14ac:dyDescent="0.35">
      <c r="A34" s="28" t="s">
        <v>22</v>
      </c>
      <c r="B34" s="18">
        <v>263107</v>
      </c>
      <c r="C34" s="16"/>
      <c r="D34" s="16">
        <v>538.5</v>
      </c>
      <c r="E34" s="16"/>
      <c r="F34" s="17">
        <f t="shared" si="4"/>
        <v>488.59238625812441</v>
      </c>
      <c r="G34" s="17">
        <f t="shared" si="4"/>
        <v>0</v>
      </c>
      <c r="H34" s="17">
        <f t="shared" si="7"/>
        <v>488.59238625812441</v>
      </c>
      <c r="I34" s="16">
        <v>117379</v>
      </c>
      <c r="J34" s="16"/>
      <c r="K34" s="16">
        <v>337.78</v>
      </c>
      <c r="L34" s="40">
        <f t="shared" si="5"/>
        <v>1.2415167960197309</v>
      </c>
      <c r="M34" s="41">
        <f t="shared" si="6"/>
        <v>0.4464811008885205</v>
      </c>
    </row>
    <row r="35" spans="1:13" x14ac:dyDescent="0.35">
      <c r="A35" s="28" t="s">
        <v>23</v>
      </c>
      <c r="B35" s="18">
        <v>36391590</v>
      </c>
      <c r="C35" s="16">
        <v>9967070</v>
      </c>
      <c r="D35" s="16">
        <v>109231.91</v>
      </c>
      <c r="E35" s="16">
        <v>49919.42</v>
      </c>
      <c r="F35" s="17">
        <f t="shared" si="4"/>
        <v>333.15896426236617</v>
      </c>
      <c r="G35" s="17">
        <f t="shared" si="4"/>
        <v>199.6631771763374</v>
      </c>
      <c r="H35" s="17">
        <f t="shared" si="7"/>
        <v>291.28666408254327</v>
      </c>
      <c r="I35" s="16">
        <v>24067359</v>
      </c>
      <c r="J35" s="16">
        <v>6096846</v>
      </c>
      <c r="K35" s="16">
        <v>293.58999999999997</v>
      </c>
      <c r="L35" s="40">
        <f t="shared" si="5"/>
        <v>0.51207242971694567</v>
      </c>
      <c r="M35" s="41">
        <f t="shared" si="6"/>
        <v>-7.8454167970867777E-3</v>
      </c>
    </row>
    <row r="36" spans="1:13" x14ac:dyDescent="0.35">
      <c r="A36" s="28" t="s">
        <v>24</v>
      </c>
      <c r="B36" s="18"/>
      <c r="C36" s="16"/>
      <c r="D36" s="16"/>
      <c r="E36" s="16"/>
      <c r="F36" s="17">
        <f t="shared" si="4"/>
        <v>0</v>
      </c>
      <c r="G36" s="17">
        <f t="shared" si="4"/>
        <v>0</v>
      </c>
      <c r="H36" s="17">
        <f t="shared" si="7"/>
        <v>0</v>
      </c>
      <c r="I36" s="16"/>
      <c r="J36" s="16"/>
      <c r="K36" s="16"/>
      <c r="L36" s="40">
        <f t="shared" si="5"/>
        <v>0</v>
      </c>
      <c r="M36" s="41">
        <f t="shared" si="6"/>
        <v>0</v>
      </c>
    </row>
    <row r="37" spans="1:13" x14ac:dyDescent="0.35">
      <c r="A37" s="28" t="s">
        <v>25</v>
      </c>
      <c r="B37" s="18"/>
      <c r="C37" s="16"/>
      <c r="D37" s="16"/>
      <c r="E37" s="16"/>
      <c r="F37" s="17">
        <f t="shared" si="4"/>
        <v>0</v>
      </c>
      <c r="G37" s="17">
        <f t="shared" si="4"/>
        <v>0</v>
      </c>
      <c r="H37" s="17">
        <f t="shared" si="7"/>
        <v>0</v>
      </c>
      <c r="I37" s="63"/>
      <c r="J37" s="63"/>
      <c r="K37" s="16">
        <v>0</v>
      </c>
      <c r="L37" s="40">
        <f>IF(I38=0,0,(B37-I38)/I38)</f>
        <v>-1</v>
      </c>
      <c r="M37" s="41">
        <f t="shared" si="6"/>
        <v>0</v>
      </c>
    </row>
    <row r="38" spans="1:13" x14ac:dyDescent="0.35">
      <c r="A38" s="28" t="s">
        <v>26</v>
      </c>
      <c r="B38" s="18">
        <v>10980685</v>
      </c>
      <c r="C38" s="16">
        <v>1718189</v>
      </c>
      <c r="D38" s="16">
        <v>35519</v>
      </c>
      <c r="E38" s="16">
        <v>6278</v>
      </c>
      <c r="F38" s="17">
        <f t="shared" si="4"/>
        <v>309.14961006785103</v>
      </c>
      <c r="G38" s="17">
        <f t="shared" si="4"/>
        <v>273.68413507486463</v>
      </c>
      <c r="H38" s="17">
        <f t="shared" si="7"/>
        <v>303.82261884824271</v>
      </c>
      <c r="I38" s="16">
        <v>11090734</v>
      </c>
      <c r="J38" s="16">
        <v>74139</v>
      </c>
      <c r="K38" s="16">
        <v>349.18</v>
      </c>
      <c r="L38" s="40" t="e">
        <f>IF(#REF!=0,0,(B38-#REF!)/#REF!)</f>
        <v>#REF!</v>
      </c>
      <c r="M38" s="41">
        <f t="shared" si="6"/>
        <v>-0.12989684733305829</v>
      </c>
    </row>
    <row r="39" spans="1:13" s="1" customFormat="1" thickBot="1" x14ac:dyDescent="0.35">
      <c r="A39" s="29" t="s">
        <v>27</v>
      </c>
      <c r="B39" s="44">
        <f>SUM(B27:B38)</f>
        <v>48386778.560000002</v>
      </c>
      <c r="C39" s="44">
        <f>SUM(C27:C38)</f>
        <v>11685259</v>
      </c>
      <c r="D39" s="44">
        <f>SUM(D27:D38)</f>
        <v>147420.41</v>
      </c>
      <c r="E39" s="44">
        <f>SUM(E27:E38)</f>
        <v>56197.42</v>
      </c>
      <c r="F39" s="44">
        <f>IF(D39=0,0,B39/D39)</f>
        <v>328.22306327868711</v>
      </c>
      <c r="G39" s="44">
        <f>IF(E39=0,0,C39/E39)</f>
        <v>207.93230365379765</v>
      </c>
      <c r="H39" s="44">
        <f>IF(D39+E39=0,0,(B39+C39)/(D39+E39))</f>
        <v>295.02346410429772</v>
      </c>
      <c r="I39" s="44">
        <f>SUM(I27:I38)</f>
        <v>37732320.210000001</v>
      </c>
      <c r="J39" s="44">
        <f>SUM(J27:J38)</f>
        <v>6170985</v>
      </c>
      <c r="K39" s="50">
        <v>311.02999999999997</v>
      </c>
      <c r="L39" s="45">
        <f t="shared" si="5"/>
        <v>0.28236955190410756</v>
      </c>
      <c r="M39" s="46">
        <f t="shared" si="6"/>
        <v>-5.1462996803209524E-2</v>
      </c>
    </row>
    <row r="40" spans="1:13" x14ac:dyDescent="0.35">
      <c r="J40" s="15"/>
    </row>
    <row r="42" spans="1:13" ht="20" x14ac:dyDescent="0.4">
      <c r="A42" s="75" t="str">
        <f>"MÅLESTATISTIKK FOR MALERE - GJENNOMSNITT HELE ÅRET  "&amp;FORS!$A$14</f>
        <v>MÅLESTATISTIKK FOR MALERE - GJENNOMSNITT HELE ÅRET  2023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6" thickBo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35">
      <c r="A44" s="19"/>
      <c r="B44" s="20" t="s">
        <v>4</v>
      </c>
      <c r="C44" s="21"/>
      <c r="D44" s="20" t="s">
        <v>5</v>
      </c>
      <c r="E44" s="21"/>
      <c r="F44" s="20" t="str">
        <f>"Fortjeneste hele  "&amp;FORS!$A$14-0</f>
        <v>Fortjeneste hele  2023</v>
      </c>
      <c r="G44" s="22"/>
      <c r="H44" s="21"/>
      <c r="I44" s="20" t="str">
        <f>" Hele året  "&amp;FORS!$A$14-1</f>
        <v xml:space="preserve"> Hele året  2022</v>
      </c>
      <c r="J44" s="22"/>
      <c r="K44" s="21"/>
      <c r="L44" s="20" t="s">
        <v>6</v>
      </c>
      <c r="M44" s="23"/>
    </row>
    <row r="45" spans="1:13" x14ac:dyDescent="0.35">
      <c r="A45" s="24"/>
      <c r="B45" s="8" t="s">
        <v>7</v>
      </c>
      <c r="C45" s="8" t="s">
        <v>7</v>
      </c>
      <c r="D45" s="8" t="s">
        <v>7</v>
      </c>
      <c r="E45" s="8" t="s">
        <v>7</v>
      </c>
      <c r="F45" s="8" t="s">
        <v>7</v>
      </c>
      <c r="G45" s="8" t="s">
        <v>7</v>
      </c>
      <c r="H45" s="9" t="s">
        <v>8</v>
      </c>
      <c r="I45" s="8" t="s">
        <v>7</v>
      </c>
      <c r="J45" s="8" t="s">
        <v>7</v>
      </c>
      <c r="K45" s="9" t="s">
        <v>9</v>
      </c>
      <c r="L45" s="8" t="s">
        <v>7</v>
      </c>
      <c r="M45" s="25" t="s">
        <v>9</v>
      </c>
    </row>
    <row r="46" spans="1:13" x14ac:dyDescent="0.35">
      <c r="A46" s="26"/>
      <c r="B46" s="47" t="s">
        <v>10</v>
      </c>
      <c r="C46" s="47" t="s">
        <v>11</v>
      </c>
      <c r="D46" s="47" t="s">
        <v>10</v>
      </c>
      <c r="E46" s="47" t="s">
        <v>11</v>
      </c>
      <c r="F46" s="47" t="s">
        <v>10</v>
      </c>
      <c r="G46" s="47" t="s">
        <v>11</v>
      </c>
      <c r="H46" s="48" t="s">
        <v>12</v>
      </c>
      <c r="I46" s="47" t="s">
        <v>10</v>
      </c>
      <c r="J46" s="47" t="s">
        <v>11</v>
      </c>
      <c r="K46" s="48" t="s">
        <v>13</v>
      </c>
      <c r="L46" s="47" t="s">
        <v>10</v>
      </c>
      <c r="M46" s="49" t="s">
        <v>13</v>
      </c>
    </row>
    <row r="47" spans="1:13" x14ac:dyDescent="0.35">
      <c r="A47" s="28" t="s">
        <v>14</v>
      </c>
      <c r="B47" s="17">
        <f>SUMIFS(B$7:B$19,$A$7:$A$19,$A47)+SUMIFS(B$27:B$39,$A$27:$A$39,$A47)</f>
        <v>0</v>
      </c>
      <c r="C47" s="17">
        <f t="shared" ref="C47:E58" si="8">SUMIFS(C$7:C$19,$A$7:$A$19,$A47)+SUMIFS(C$27:C$39,$A$27:$A$39,$A47)</f>
        <v>0</v>
      </c>
      <c r="D47" s="17">
        <f t="shared" si="8"/>
        <v>0</v>
      </c>
      <c r="E47" s="17">
        <f t="shared" si="8"/>
        <v>0</v>
      </c>
      <c r="F47" s="17">
        <f>IF(D47=0,0,B47/D47)</f>
        <v>0</v>
      </c>
      <c r="G47" s="17">
        <f>IF(E47=0,0,C27/E47)</f>
        <v>0</v>
      </c>
      <c r="H47" s="17">
        <f>IF(D47+E47=0,0,(B47+C47)/(D47+E47))</f>
        <v>0</v>
      </c>
      <c r="I47" s="17">
        <f>SUMIFS(I$7:I$19,$A$7:$A$19,$A47)+SUMIFS(I$27:I$39,$A$27:$A$39,$A47)</f>
        <v>0</v>
      </c>
      <c r="J47" s="17">
        <f>SUMIFS(J$7:J$19,$A$7:$A$19,$A47)+SUMIFS(J$27:J$39,$A$27:$A$39,$A47)</f>
        <v>0</v>
      </c>
      <c r="K47" s="16">
        <v>0</v>
      </c>
      <c r="L47" s="40">
        <f>IF(I47=0,0,(B47-I47)/I47)</f>
        <v>0</v>
      </c>
      <c r="M47" s="41">
        <f>IF(K47=0,0,(H47-K47)/K47)</f>
        <v>0</v>
      </c>
    </row>
    <row r="48" spans="1:13" x14ac:dyDescent="0.35">
      <c r="A48" s="28" t="s">
        <v>15</v>
      </c>
      <c r="B48" s="17">
        <f t="shared" ref="B48:B58" si="9">SUMIFS($B$7:$B$19,$A$7:$A$19,A48)+SUMIFS($B$27:$B$39,$A$27:$A$39,A48)</f>
        <v>152369.56</v>
      </c>
      <c r="C48" s="17">
        <f t="shared" si="8"/>
        <v>0</v>
      </c>
      <c r="D48" s="17">
        <f t="shared" si="8"/>
        <v>588</v>
      </c>
      <c r="E48" s="17">
        <f t="shared" si="8"/>
        <v>0</v>
      </c>
      <c r="F48" s="17">
        <f t="shared" ref="F48:G58" si="10">IF(D48=0,0,B48/D48)</f>
        <v>259.13190476190476</v>
      </c>
      <c r="G48" s="17">
        <f t="shared" si="10"/>
        <v>0</v>
      </c>
      <c r="H48" s="17">
        <f t="shared" ref="H48:H58" si="11">IF(D48+E48=0,0,(B48+C48)/(D48+E48))</f>
        <v>259.13190476190476</v>
      </c>
      <c r="I48" s="17">
        <f t="shared" ref="I48:J58" si="12">SUMIFS(I$7:I$19,$A$7:$A$19,$A48)+SUMIFS(I$27:I$39,$A$27:$A$39,$A48)</f>
        <v>805768.82</v>
      </c>
      <c r="J48" s="17">
        <f t="shared" si="12"/>
        <v>0</v>
      </c>
      <c r="K48" s="16">
        <v>236.72</v>
      </c>
      <c r="L48" s="40">
        <f t="shared" ref="L48:L58" si="13">IF(I48=0,0,(B48-I48)/I48)</f>
        <v>-0.81090164297993073</v>
      </c>
      <c r="M48" s="41">
        <f t="shared" ref="M48:M58" si="14">IF(K48=0,0,(H48-K48)/K48)</f>
        <v>9.4676853505849798E-2</v>
      </c>
    </row>
    <row r="49" spans="1:13" x14ac:dyDescent="0.35">
      <c r="A49" s="28" t="s">
        <v>17</v>
      </c>
      <c r="B49" s="17">
        <f t="shared" si="9"/>
        <v>0</v>
      </c>
      <c r="C49" s="17">
        <f t="shared" si="8"/>
        <v>0</v>
      </c>
      <c r="D49" s="17">
        <f t="shared" si="8"/>
        <v>0</v>
      </c>
      <c r="E49" s="17">
        <f t="shared" si="8"/>
        <v>0</v>
      </c>
      <c r="F49" s="17">
        <f t="shared" si="10"/>
        <v>0</v>
      </c>
      <c r="G49" s="17">
        <f t="shared" si="10"/>
        <v>0</v>
      </c>
      <c r="H49" s="17">
        <f t="shared" si="11"/>
        <v>0</v>
      </c>
      <c r="I49" s="17">
        <f t="shared" si="12"/>
        <v>0</v>
      </c>
      <c r="J49" s="17">
        <f t="shared" si="12"/>
        <v>0</v>
      </c>
      <c r="K49" s="16">
        <v>0</v>
      </c>
      <c r="L49" s="40">
        <f t="shared" si="13"/>
        <v>0</v>
      </c>
      <c r="M49" s="41">
        <f t="shared" si="14"/>
        <v>0</v>
      </c>
    </row>
    <row r="50" spans="1:13" x14ac:dyDescent="0.35">
      <c r="A50" s="28" t="s">
        <v>18</v>
      </c>
      <c r="B50" s="17">
        <f t="shared" si="9"/>
        <v>0</v>
      </c>
      <c r="C50" s="17">
        <f t="shared" si="8"/>
        <v>0</v>
      </c>
      <c r="D50" s="17">
        <f t="shared" si="8"/>
        <v>0</v>
      </c>
      <c r="E50" s="17">
        <f t="shared" si="8"/>
        <v>0</v>
      </c>
      <c r="F50" s="17">
        <f t="shared" si="10"/>
        <v>0</v>
      </c>
      <c r="G50" s="17">
        <f t="shared" si="10"/>
        <v>0</v>
      </c>
      <c r="H50" s="17">
        <f t="shared" si="11"/>
        <v>0</v>
      </c>
      <c r="I50" s="17">
        <f t="shared" si="12"/>
        <v>0</v>
      </c>
      <c r="J50" s="17">
        <f t="shared" si="12"/>
        <v>0</v>
      </c>
      <c r="K50" s="16">
        <v>0</v>
      </c>
      <c r="L50" s="40">
        <f t="shared" si="13"/>
        <v>0</v>
      </c>
      <c r="M50" s="41">
        <f t="shared" si="14"/>
        <v>0</v>
      </c>
    </row>
    <row r="51" spans="1:13" x14ac:dyDescent="0.35">
      <c r="A51" s="28" t="s">
        <v>19</v>
      </c>
      <c r="B51" s="17">
        <f t="shared" si="9"/>
        <v>2601590</v>
      </c>
      <c r="C51" s="17">
        <f t="shared" si="8"/>
        <v>0</v>
      </c>
      <c r="D51" s="17">
        <f t="shared" si="8"/>
        <v>6978</v>
      </c>
      <c r="E51" s="17">
        <f t="shared" si="8"/>
        <v>0</v>
      </c>
      <c r="F51" s="17">
        <f t="shared" si="10"/>
        <v>372.82745772427631</v>
      </c>
      <c r="G51" s="17">
        <f t="shared" si="10"/>
        <v>0</v>
      </c>
      <c r="H51" s="17">
        <f t="shared" si="11"/>
        <v>372.82745772427631</v>
      </c>
      <c r="I51" s="17">
        <f t="shared" si="12"/>
        <v>4841461.75</v>
      </c>
      <c r="J51" s="17">
        <f t="shared" si="12"/>
        <v>0</v>
      </c>
      <c r="K51" s="16">
        <v>356.73</v>
      </c>
      <c r="L51" s="40">
        <f t="shared" si="13"/>
        <v>-0.46264369433467073</v>
      </c>
      <c r="M51" s="41">
        <f t="shared" si="14"/>
        <v>4.5125046181359277E-2</v>
      </c>
    </row>
    <row r="52" spans="1:13" x14ac:dyDescent="0.35">
      <c r="A52" s="28" t="s">
        <v>20</v>
      </c>
      <c r="B52" s="17">
        <f t="shared" si="9"/>
        <v>0</v>
      </c>
      <c r="C52" s="17">
        <f t="shared" si="8"/>
        <v>0</v>
      </c>
      <c r="D52" s="39">
        <f t="shared" si="8"/>
        <v>0</v>
      </c>
      <c r="E52" s="17">
        <f t="shared" si="8"/>
        <v>0</v>
      </c>
      <c r="F52" s="17">
        <f>IF(D52=0,0,B52/D52)</f>
        <v>0</v>
      </c>
      <c r="G52" s="17">
        <f t="shared" si="10"/>
        <v>0</v>
      </c>
      <c r="H52" s="17">
        <f>IF(D52+E52=0,0,(B52+C52)/(D52+E52))</f>
        <v>0</v>
      </c>
      <c r="I52" s="17">
        <f t="shared" si="12"/>
        <v>0</v>
      </c>
      <c r="J52" s="17">
        <f t="shared" si="12"/>
        <v>0</v>
      </c>
      <c r="K52" s="16">
        <v>0</v>
      </c>
      <c r="L52" s="40">
        <f t="shared" si="13"/>
        <v>0</v>
      </c>
      <c r="M52" s="41">
        <f t="shared" si="14"/>
        <v>0</v>
      </c>
    </row>
    <row r="53" spans="1:13" x14ac:dyDescent="0.35">
      <c r="A53" s="28" t="s">
        <v>21</v>
      </c>
      <c r="B53" s="17">
        <f t="shared" si="9"/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17">
        <f t="shared" si="10"/>
        <v>0</v>
      </c>
      <c r="G53" s="17">
        <f t="shared" si="10"/>
        <v>0</v>
      </c>
      <c r="H53" s="17">
        <f t="shared" si="11"/>
        <v>0</v>
      </c>
      <c r="I53" s="17">
        <f t="shared" si="12"/>
        <v>0</v>
      </c>
      <c r="J53" s="17">
        <f t="shared" si="12"/>
        <v>0</v>
      </c>
      <c r="K53" s="16">
        <v>0</v>
      </c>
      <c r="L53" s="40">
        <f t="shared" si="13"/>
        <v>0</v>
      </c>
      <c r="M53" s="41">
        <f t="shared" si="14"/>
        <v>0</v>
      </c>
    </row>
    <row r="54" spans="1:13" x14ac:dyDescent="0.35">
      <c r="A54" s="28" t="s">
        <v>22</v>
      </c>
      <c r="B54" s="17">
        <f t="shared" si="9"/>
        <v>553398.80000000005</v>
      </c>
      <c r="C54" s="17">
        <f t="shared" si="8"/>
        <v>0</v>
      </c>
      <c r="D54" s="17">
        <f t="shared" si="8"/>
        <v>1258</v>
      </c>
      <c r="E54" s="17">
        <f t="shared" si="8"/>
        <v>0</v>
      </c>
      <c r="F54" s="17">
        <f t="shared" si="10"/>
        <v>439.90365659777427</v>
      </c>
      <c r="G54" s="17">
        <f t="shared" si="10"/>
        <v>0</v>
      </c>
      <c r="H54" s="17">
        <f t="shared" si="11"/>
        <v>439.90365659777427</v>
      </c>
      <c r="I54" s="17">
        <f t="shared" si="12"/>
        <v>350775</v>
      </c>
      <c r="J54" s="17">
        <f t="shared" si="12"/>
        <v>0</v>
      </c>
      <c r="K54" s="16">
        <v>354.5</v>
      </c>
      <c r="L54" s="40">
        <f t="shared" si="13"/>
        <v>0.57764606941771801</v>
      </c>
      <c r="M54" s="41">
        <f t="shared" si="14"/>
        <v>0.24091299463406002</v>
      </c>
    </row>
    <row r="55" spans="1:13" x14ac:dyDescent="0.35">
      <c r="A55" s="28" t="s">
        <v>23</v>
      </c>
      <c r="B55" s="17">
        <f t="shared" si="9"/>
        <v>54960998</v>
      </c>
      <c r="C55" s="17">
        <f t="shared" si="8"/>
        <v>18806762</v>
      </c>
      <c r="D55" s="17">
        <f t="shared" si="8"/>
        <v>164229.5</v>
      </c>
      <c r="E55" s="17">
        <f t="shared" si="8"/>
        <v>88266.880000000005</v>
      </c>
      <c r="F55" s="17">
        <f t="shared" si="10"/>
        <v>334.65971704230969</v>
      </c>
      <c r="G55" s="17">
        <f t="shared" si="10"/>
        <v>213.06703035158827</v>
      </c>
      <c r="H55" s="17">
        <f t="shared" si="11"/>
        <v>292.15373305549963</v>
      </c>
      <c r="I55" s="17">
        <f t="shared" si="12"/>
        <v>42231938</v>
      </c>
      <c r="J55" s="17">
        <f t="shared" si="12"/>
        <v>7023333</v>
      </c>
      <c r="K55" s="16">
        <v>321.97000000000003</v>
      </c>
      <c r="L55" s="40">
        <f t="shared" si="13"/>
        <v>0.30140837960123923</v>
      </c>
      <c r="M55" s="41">
        <f t="shared" si="14"/>
        <v>-9.2605730175172832E-2</v>
      </c>
    </row>
    <row r="56" spans="1:13" x14ac:dyDescent="0.35">
      <c r="A56" s="28" t="s">
        <v>24</v>
      </c>
      <c r="B56" s="17">
        <f t="shared" si="9"/>
        <v>0</v>
      </c>
      <c r="C56" s="17">
        <f t="shared" si="8"/>
        <v>0</v>
      </c>
      <c r="D56" s="17">
        <f t="shared" si="8"/>
        <v>0</v>
      </c>
      <c r="E56" s="17">
        <f t="shared" si="8"/>
        <v>0</v>
      </c>
      <c r="F56" s="17">
        <f>IF(D56=0,0,B56/D56)</f>
        <v>0</v>
      </c>
      <c r="G56" s="17">
        <f t="shared" si="10"/>
        <v>0</v>
      </c>
      <c r="H56" s="17">
        <f t="shared" si="11"/>
        <v>0</v>
      </c>
      <c r="I56" s="17">
        <f t="shared" si="12"/>
        <v>0</v>
      </c>
      <c r="J56" s="17">
        <f t="shared" si="12"/>
        <v>0</v>
      </c>
      <c r="K56" s="16"/>
      <c r="L56" s="40">
        <f t="shared" si="13"/>
        <v>0</v>
      </c>
      <c r="M56" s="41">
        <f t="shared" si="14"/>
        <v>0</v>
      </c>
    </row>
    <row r="57" spans="1:13" x14ac:dyDescent="0.35">
      <c r="A57" s="28" t="s">
        <v>25</v>
      </c>
      <c r="B57" s="17">
        <f t="shared" si="9"/>
        <v>0</v>
      </c>
      <c r="C57" s="17">
        <f t="shared" si="8"/>
        <v>0</v>
      </c>
      <c r="D57" s="17">
        <f t="shared" si="8"/>
        <v>0</v>
      </c>
      <c r="E57" s="17">
        <f>SUMIFS(E$7:E$19,$A$7:$A$19,$A57)+SUMIFS(E$27:E$39,$A$27:$A$39,$A57)</f>
        <v>0</v>
      </c>
      <c r="F57" s="17">
        <f>IF(D57=0,0,B57/D57)</f>
        <v>0</v>
      </c>
      <c r="G57" s="17">
        <f t="shared" si="10"/>
        <v>0</v>
      </c>
      <c r="H57" s="17">
        <f t="shared" si="11"/>
        <v>0</v>
      </c>
      <c r="I57" s="17">
        <f t="shared" si="12"/>
        <v>0</v>
      </c>
      <c r="J57" s="17">
        <f t="shared" si="12"/>
        <v>0</v>
      </c>
      <c r="K57" s="16">
        <v>0</v>
      </c>
      <c r="L57" s="40">
        <f t="shared" si="13"/>
        <v>0</v>
      </c>
      <c r="M57" s="41">
        <f t="shared" si="14"/>
        <v>0</v>
      </c>
    </row>
    <row r="58" spans="1:13" x14ac:dyDescent="0.35">
      <c r="A58" s="28" t="s">
        <v>26</v>
      </c>
      <c r="B58" s="17">
        <f t="shared" si="9"/>
        <v>25036300</v>
      </c>
      <c r="C58" s="17">
        <f t="shared" si="8"/>
        <v>2485147</v>
      </c>
      <c r="D58" s="39">
        <f t="shared" si="8"/>
        <v>82007</v>
      </c>
      <c r="E58" s="17">
        <f t="shared" si="8"/>
        <v>9397</v>
      </c>
      <c r="F58" s="17">
        <f t="shared" si="10"/>
        <v>305.29466996719793</v>
      </c>
      <c r="G58" s="17">
        <f t="shared" si="10"/>
        <v>264.46174310950306</v>
      </c>
      <c r="H58" s="17">
        <f t="shared" si="11"/>
        <v>301.09674631307166</v>
      </c>
      <c r="I58" s="17">
        <f t="shared" si="12"/>
        <v>22811170</v>
      </c>
      <c r="J58" s="17">
        <f t="shared" si="12"/>
        <v>206823</v>
      </c>
      <c r="K58" s="16">
        <v>335.63</v>
      </c>
      <c r="L58" s="40">
        <f t="shared" si="13"/>
        <v>9.7545632249463748E-2</v>
      </c>
      <c r="M58" s="41">
        <f t="shared" si="14"/>
        <v>-0.10289084315147136</v>
      </c>
    </row>
    <row r="59" spans="1:13" s="1" customFormat="1" thickBot="1" x14ac:dyDescent="0.35">
      <c r="A59" s="29" t="s">
        <v>27</v>
      </c>
      <c r="B59" s="44">
        <f>SUM(B47:B58)</f>
        <v>83304656.359999999</v>
      </c>
      <c r="C59" s="44">
        <f>SUM(C47:C58)</f>
        <v>21291909</v>
      </c>
      <c r="D59" s="44">
        <f>SUM(D47:D58)</f>
        <v>255060.5</v>
      </c>
      <c r="E59" s="44">
        <f>SUM(E47:E58)</f>
        <v>97663.88</v>
      </c>
      <c r="F59" s="44">
        <f>IF(D59=0,0,B59/D59)</f>
        <v>326.60743768635285</v>
      </c>
      <c r="G59" s="44">
        <f>IF(E59=0,0,C59/E59)</f>
        <v>218.01211461187083</v>
      </c>
      <c r="H59" s="44">
        <f>IF(D59+E59=0,0,(B59+C59)/(D59+E59))</f>
        <v>296.53908629735207</v>
      </c>
      <c r="I59" s="44">
        <f>SUM(I47:I58)</f>
        <v>71041113.569999993</v>
      </c>
      <c r="J59" s="44">
        <f>SUM(J47:J58)</f>
        <v>7230156</v>
      </c>
      <c r="K59" s="50">
        <v>312.08</v>
      </c>
      <c r="L59" s="45">
        <f>IF(I59=0,0,(B59-I59)/I59)</f>
        <v>0.17262599322737512</v>
      </c>
      <c r="M59" s="46">
        <f>IF(K59=0,0,(H59-K59)/K59)</f>
        <v>-4.9797852161778754E-2</v>
      </c>
    </row>
    <row r="62" spans="1:13" x14ac:dyDescent="0.35">
      <c r="I62" s="15"/>
    </row>
    <row r="64" spans="1:13" x14ac:dyDescent="0.35">
      <c r="I64" s="15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2:M64"/>
  <sheetViews>
    <sheetView showZeros="0" topLeftCell="A24" zoomScaleNormal="100" workbookViewId="0">
      <selection activeCell="G65" sqref="G65"/>
    </sheetView>
  </sheetViews>
  <sheetFormatPr baseColWidth="10" defaultColWidth="9" defaultRowHeight="15.5" x14ac:dyDescent="0.35"/>
  <cols>
    <col min="1" max="1" width="20.58203125" style="6" customWidth="1"/>
    <col min="2" max="2" width="15.33203125" style="5" customWidth="1"/>
    <col min="3" max="3" width="13.33203125" style="5" customWidth="1"/>
    <col min="4" max="4" width="12.25" style="5" customWidth="1"/>
    <col min="5" max="5" width="10.75" style="5" customWidth="1"/>
    <col min="6" max="8" width="10" style="5" customWidth="1"/>
    <col min="9" max="9" width="13.83203125" style="5" bestFit="1" customWidth="1"/>
    <col min="10" max="10" width="12.75" style="5" bestFit="1" customWidth="1"/>
    <col min="11" max="11" width="9.25" style="5" customWidth="1"/>
    <col min="12" max="13" width="10" style="5" customWidth="1"/>
    <col min="14" max="16384" width="9" style="5"/>
  </cols>
  <sheetData>
    <row r="2" spans="1:13" ht="20" x14ac:dyDescent="0.4">
      <c r="A2" s="75" t="str">
        <f>"MÅLESTATISTIKK FOR RØRLEGGERE - 1. HALVÅR "&amp;FORS!$A$14</f>
        <v>MÅLESTATISTIKK FOR RØRLEGGERE - 1. HALVÅR 2023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" thickBo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35">
      <c r="A4" s="19"/>
      <c r="B4" s="20" t="s">
        <v>4</v>
      </c>
      <c r="C4" s="21"/>
      <c r="D4" s="20" t="s">
        <v>5</v>
      </c>
      <c r="E4" s="21"/>
      <c r="F4" s="20" t="str">
        <f>"Fortjeneste 1. halvår  "&amp;FORS!$A$14-0</f>
        <v>Fortjeneste 1. halvår  2023</v>
      </c>
      <c r="G4" s="22"/>
      <c r="H4" s="21"/>
      <c r="I4" s="20" t="str">
        <f>" 1. halvår  "&amp;FORS!$A$14-1</f>
        <v xml:space="preserve"> 1. halvår  2022</v>
      </c>
      <c r="J4" s="22"/>
      <c r="K4" s="21"/>
      <c r="L4" s="20" t="s">
        <v>6</v>
      </c>
      <c r="M4" s="23"/>
    </row>
    <row r="5" spans="1:13" x14ac:dyDescent="0.35">
      <c r="A5" s="24"/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  <c r="H5" s="9" t="s">
        <v>8</v>
      </c>
      <c r="I5" s="8" t="s">
        <v>7</v>
      </c>
      <c r="J5" s="8" t="s">
        <v>7</v>
      </c>
      <c r="K5" s="9" t="s">
        <v>9</v>
      </c>
      <c r="L5" s="8" t="s">
        <v>7</v>
      </c>
      <c r="M5" s="25" t="s">
        <v>9</v>
      </c>
    </row>
    <row r="6" spans="1:13" x14ac:dyDescent="0.35">
      <c r="A6" s="26"/>
      <c r="B6" s="10" t="s">
        <v>10</v>
      </c>
      <c r="C6" s="10" t="s">
        <v>11</v>
      </c>
      <c r="D6" s="10" t="s">
        <v>10</v>
      </c>
      <c r="E6" s="10" t="s">
        <v>11</v>
      </c>
      <c r="F6" s="10" t="s">
        <v>10</v>
      </c>
      <c r="G6" s="10" t="s">
        <v>11</v>
      </c>
      <c r="H6" s="11" t="s">
        <v>12</v>
      </c>
      <c r="I6" s="10" t="s">
        <v>10</v>
      </c>
      <c r="J6" s="10" t="s">
        <v>11</v>
      </c>
      <c r="K6" s="11" t="s">
        <v>13</v>
      </c>
      <c r="L6" s="10" t="s">
        <v>10</v>
      </c>
      <c r="M6" s="27" t="s">
        <v>13</v>
      </c>
    </row>
    <row r="7" spans="1:13" x14ac:dyDescent="0.35">
      <c r="A7" s="28" t="s">
        <v>14</v>
      </c>
      <c r="B7" s="18"/>
      <c r="C7" s="18"/>
      <c r="D7" s="18"/>
      <c r="E7" s="18"/>
      <c r="F7" s="17">
        <f>IF(D7=0,0,B7/D7)</f>
        <v>0</v>
      </c>
      <c r="G7" s="17">
        <f>IF(E7=0,0,C7/E7)</f>
        <v>0</v>
      </c>
      <c r="H7" s="17">
        <f>IF(D7+E7=0,0,(B7+C7)/(D7+E7))</f>
        <v>0</v>
      </c>
      <c r="I7" s="16"/>
      <c r="J7" s="16"/>
      <c r="K7" s="16">
        <v>0</v>
      </c>
      <c r="L7" s="40">
        <f>IF(I7=0,0,(B7-I7)/I7)</f>
        <v>0</v>
      </c>
      <c r="M7" s="41">
        <f>IF(K7=0,0,(H7-K7)/K7)</f>
        <v>0</v>
      </c>
    </row>
    <row r="8" spans="1:13" x14ac:dyDescent="0.35">
      <c r="A8" s="28" t="s">
        <v>15</v>
      </c>
      <c r="B8" s="18"/>
      <c r="C8" s="18"/>
      <c r="D8" s="18"/>
      <c r="E8" s="18"/>
      <c r="F8" s="17">
        <f t="shared" ref="F8:G18" si="0">IF(D8=0,0,B8/D8)</f>
        <v>0</v>
      </c>
      <c r="G8" s="17">
        <f t="shared" si="0"/>
        <v>0</v>
      </c>
      <c r="H8" s="17">
        <f t="shared" ref="H8:H18" si="1">IF(D8+E8=0,0,(B8+C8)/(D8+E8))</f>
        <v>0</v>
      </c>
      <c r="I8" s="16"/>
      <c r="J8" s="16"/>
      <c r="K8" s="16">
        <v>0</v>
      </c>
      <c r="L8" s="40">
        <f t="shared" ref="L8:L18" si="2">IF(I8=0,0,(B8-I8)/I8)</f>
        <v>0</v>
      </c>
      <c r="M8" s="41">
        <f t="shared" ref="M8:M18" si="3">IF(K8=0,0,(H8-K8)/K8)</f>
        <v>0</v>
      </c>
    </row>
    <row r="9" spans="1:13" x14ac:dyDescent="0.35">
      <c r="A9" s="28" t="s">
        <v>16</v>
      </c>
      <c r="B9" s="18"/>
      <c r="C9" s="18"/>
      <c r="D9" s="18"/>
      <c r="E9" s="18"/>
      <c r="F9" s="17">
        <f t="shared" si="0"/>
        <v>0</v>
      </c>
      <c r="G9" s="17">
        <f t="shared" si="0"/>
        <v>0</v>
      </c>
      <c r="H9" s="17">
        <f t="shared" si="1"/>
        <v>0</v>
      </c>
      <c r="I9" s="16"/>
      <c r="J9" s="16"/>
      <c r="K9" s="16">
        <v>0</v>
      </c>
      <c r="L9" s="40">
        <f t="shared" si="2"/>
        <v>0</v>
      </c>
      <c r="M9" s="41">
        <f t="shared" si="3"/>
        <v>0</v>
      </c>
    </row>
    <row r="10" spans="1:13" x14ac:dyDescent="0.35">
      <c r="A10" s="28" t="s">
        <v>18</v>
      </c>
      <c r="B10" s="18"/>
      <c r="C10" s="18"/>
      <c r="D10" s="18"/>
      <c r="E10" s="18"/>
      <c r="F10" s="17">
        <f t="shared" si="0"/>
        <v>0</v>
      </c>
      <c r="G10" s="17">
        <f t="shared" si="0"/>
        <v>0</v>
      </c>
      <c r="H10" s="17">
        <f t="shared" si="1"/>
        <v>0</v>
      </c>
      <c r="I10" s="16"/>
      <c r="J10" s="16"/>
      <c r="K10" s="16">
        <v>0</v>
      </c>
      <c r="L10" s="40">
        <f t="shared" si="2"/>
        <v>0</v>
      </c>
      <c r="M10" s="41">
        <f t="shared" si="3"/>
        <v>0</v>
      </c>
    </row>
    <row r="11" spans="1:13" x14ac:dyDescent="0.35">
      <c r="A11" s="28" t="s">
        <v>19</v>
      </c>
      <c r="B11" s="18"/>
      <c r="C11" s="18"/>
      <c r="D11" s="18"/>
      <c r="E11" s="18"/>
      <c r="F11" s="17">
        <f t="shared" si="0"/>
        <v>0</v>
      </c>
      <c r="G11" s="17">
        <f t="shared" si="0"/>
        <v>0</v>
      </c>
      <c r="H11" s="17">
        <f t="shared" si="1"/>
        <v>0</v>
      </c>
      <c r="I11" s="16"/>
      <c r="J11" s="16"/>
      <c r="K11" s="16">
        <v>0</v>
      </c>
      <c r="L11" s="40">
        <f t="shared" si="2"/>
        <v>0</v>
      </c>
      <c r="M11" s="41">
        <f t="shared" si="3"/>
        <v>0</v>
      </c>
    </row>
    <row r="12" spans="1:13" x14ac:dyDescent="0.35">
      <c r="A12" s="28" t="s">
        <v>20</v>
      </c>
      <c r="B12" s="18"/>
      <c r="C12" s="18"/>
      <c r="D12" s="18"/>
      <c r="E12" s="18"/>
      <c r="F12" s="17">
        <f t="shared" si="0"/>
        <v>0</v>
      </c>
      <c r="G12" s="17">
        <f t="shared" si="0"/>
        <v>0</v>
      </c>
      <c r="H12" s="17">
        <f t="shared" si="1"/>
        <v>0</v>
      </c>
      <c r="I12" s="16"/>
      <c r="J12" s="16"/>
      <c r="K12" s="16">
        <v>0</v>
      </c>
      <c r="L12" s="40">
        <f t="shared" si="2"/>
        <v>0</v>
      </c>
      <c r="M12" s="41">
        <f t="shared" si="3"/>
        <v>0</v>
      </c>
    </row>
    <row r="13" spans="1:13" x14ac:dyDescent="0.35">
      <c r="A13" s="28" t="s">
        <v>21</v>
      </c>
      <c r="B13" s="18"/>
      <c r="C13" s="18"/>
      <c r="D13" s="18"/>
      <c r="E13" s="18"/>
      <c r="F13" s="17">
        <f t="shared" si="0"/>
        <v>0</v>
      </c>
      <c r="G13" s="17">
        <f t="shared" si="0"/>
        <v>0</v>
      </c>
      <c r="H13" s="17">
        <f t="shared" si="1"/>
        <v>0</v>
      </c>
      <c r="I13" s="16"/>
      <c r="J13" s="16"/>
      <c r="K13" s="16">
        <v>0</v>
      </c>
      <c r="L13" s="40">
        <f t="shared" si="2"/>
        <v>0</v>
      </c>
      <c r="M13" s="41">
        <f t="shared" si="3"/>
        <v>0</v>
      </c>
    </row>
    <row r="14" spans="1:13" x14ac:dyDescent="0.35">
      <c r="A14" s="28" t="s">
        <v>22</v>
      </c>
      <c r="B14" s="18"/>
      <c r="C14" s="18"/>
      <c r="D14" s="18"/>
      <c r="E14" s="18"/>
      <c r="F14" s="17">
        <f t="shared" si="0"/>
        <v>0</v>
      </c>
      <c r="G14" s="17">
        <f t="shared" si="0"/>
        <v>0</v>
      </c>
      <c r="H14" s="17">
        <f t="shared" si="1"/>
        <v>0</v>
      </c>
      <c r="I14" s="16"/>
      <c r="J14" s="16"/>
      <c r="K14" s="16">
        <v>0</v>
      </c>
      <c r="L14" s="40">
        <f t="shared" si="2"/>
        <v>0</v>
      </c>
      <c r="M14" s="41">
        <f t="shared" si="3"/>
        <v>0</v>
      </c>
    </row>
    <row r="15" spans="1:13" x14ac:dyDescent="0.35">
      <c r="A15" s="28" t="s">
        <v>23</v>
      </c>
      <c r="B15" s="18">
        <v>10391720.449999999</v>
      </c>
      <c r="C15" s="18">
        <v>2382528.9700000002</v>
      </c>
      <c r="D15" s="18">
        <v>26589.16</v>
      </c>
      <c r="E15" s="18">
        <v>8526.9599999999991</v>
      </c>
      <c r="F15" s="17">
        <f t="shared" si="0"/>
        <v>390.82545104847236</v>
      </c>
      <c r="G15" s="17">
        <f t="shared" si="0"/>
        <v>279.4112989858051</v>
      </c>
      <c r="H15" s="17">
        <f t="shared" si="1"/>
        <v>363.77166440939379</v>
      </c>
      <c r="I15" s="18">
        <v>3933483.88</v>
      </c>
      <c r="J15" s="16">
        <v>2022729.36</v>
      </c>
      <c r="K15" s="16">
        <v>291.33999999999997</v>
      </c>
      <c r="L15" s="40">
        <f t="shared" si="2"/>
        <v>1.6418617101336639</v>
      </c>
      <c r="M15" s="41">
        <f t="shared" si="3"/>
        <v>0.24861558457264304</v>
      </c>
    </row>
    <row r="16" spans="1:13" x14ac:dyDescent="0.35">
      <c r="A16" s="28" t="s">
        <v>24</v>
      </c>
      <c r="B16" s="18"/>
      <c r="C16" s="18"/>
      <c r="D16" s="18"/>
      <c r="E16" s="18"/>
      <c r="F16" s="17">
        <f t="shared" si="0"/>
        <v>0</v>
      </c>
      <c r="G16" s="17">
        <f t="shared" si="0"/>
        <v>0</v>
      </c>
      <c r="H16" s="17">
        <f t="shared" si="1"/>
        <v>0</v>
      </c>
      <c r="I16" s="16"/>
      <c r="J16" s="16"/>
      <c r="K16" s="16">
        <v>0</v>
      </c>
      <c r="L16" s="40">
        <f t="shared" si="2"/>
        <v>0</v>
      </c>
      <c r="M16" s="41">
        <f t="shared" si="3"/>
        <v>0</v>
      </c>
    </row>
    <row r="17" spans="1:13" x14ac:dyDescent="0.35">
      <c r="A17" s="28" t="s">
        <v>25</v>
      </c>
      <c r="B17" s="18"/>
      <c r="C17" s="18"/>
      <c r="D17" s="18"/>
      <c r="E17" s="18"/>
      <c r="F17" s="17">
        <f t="shared" si="0"/>
        <v>0</v>
      </c>
      <c r="G17" s="17">
        <f t="shared" si="0"/>
        <v>0</v>
      </c>
      <c r="H17" s="17">
        <f t="shared" si="1"/>
        <v>0</v>
      </c>
      <c r="I17" s="16"/>
      <c r="J17" s="16"/>
      <c r="K17" s="16">
        <v>0</v>
      </c>
      <c r="L17" s="40">
        <f t="shared" si="2"/>
        <v>0</v>
      </c>
      <c r="M17" s="41">
        <f t="shared" si="3"/>
        <v>0</v>
      </c>
    </row>
    <row r="18" spans="1:13" x14ac:dyDescent="0.35">
      <c r="A18" s="28" t="s">
        <v>26</v>
      </c>
      <c r="B18" s="18">
        <v>5817222</v>
      </c>
      <c r="C18" s="18">
        <v>5826327</v>
      </c>
      <c r="D18" s="18">
        <v>16647</v>
      </c>
      <c r="E18" s="18">
        <v>23963</v>
      </c>
      <c r="F18" s="17">
        <f t="shared" si="0"/>
        <v>349.4456658857452</v>
      </c>
      <c r="G18" s="17">
        <f t="shared" si="0"/>
        <v>243.13846346450779</v>
      </c>
      <c r="H18" s="17">
        <f t="shared" si="1"/>
        <v>286.7163014035952</v>
      </c>
      <c r="I18" s="18">
        <v>38489101</v>
      </c>
      <c r="J18" s="16">
        <v>1142598</v>
      </c>
      <c r="K18" s="16">
        <v>306.17</v>
      </c>
      <c r="L18" s="40">
        <f t="shared" si="2"/>
        <v>-0.84886053846776</v>
      </c>
      <c r="M18" s="41">
        <f t="shared" si="3"/>
        <v>-6.353887904237783E-2</v>
      </c>
    </row>
    <row r="19" spans="1:13" s="1" customFormat="1" thickBot="1" x14ac:dyDescent="0.35">
      <c r="A19" s="29" t="s">
        <v>27</v>
      </c>
      <c r="B19" s="30">
        <f>SUM(B7:B18)</f>
        <v>16208942.449999999</v>
      </c>
      <c r="C19" s="30">
        <f>SUM(C7:C18)</f>
        <v>8208855.9700000007</v>
      </c>
      <c r="D19" s="30">
        <f>SUM(D7:D18)</f>
        <v>43236.160000000003</v>
      </c>
      <c r="E19" s="30">
        <f>SUM(E7:E18)</f>
        <v>32489.96</v>
      </c>
      <c r="F19" s="30">
        <f>IF(D19=0,0,B19/D19)</f>
        <v>374.89320166268232</v>
      </c>
      <c r="G19" s="30">
        <f>IF(E19=0,0,C19/E19)</f>
        <v>252.65823565187526</v>
      </c>
      <c r="H19" s="30">
        <f>IF(D19+E19=0,0,(B19+C19)/(D19+E19))</f>
        <v>322.44882505534423</v>
      </c>
      <c r="I19" s="30">
        <f>SUM(I7:I18)</f>
        <v>42422584.880000003</v>
      </c>
      <c r="J19" s="30">
        <f>SUM(J7:J18)</f>
        <v>3165327.3600000003</v>
      </c>
      <c r="K19" s="31">
        <v>299.86</v>
      </c>
      <c r="L19" s="42">
        <f>IF(I19=0,0,(B19-I19)/I19)</f>
        <v>-0.61791714258218966</v>
      </c>
      <c r="M19" s="43">
        <f>IF(K19=0,0,(H19-K19)/K19)</f>
        <v>7.5331238095591987E-2</v>
      </c>
    </row>
    <row r="22" spans="1:13" ht="20" x14ac:dyDescent="0.4">
      <c r="A22" s="75" t="str">
        <f>"MÅLESTATISTIKK FOR RØRLEGGERE - 2. HALVÅR "&amp;FORS!$A$14</f>
        <v>MÅLESTATISTIKK FOR RØRLEGGERE - 2. HALVÅR 2023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6" thickBo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5">
      <c r="A24" s="19"/>
      <c r="B24" s="20" t="s">
        <v>4</v>
      </c>
      <c r="C24" s="21"/>
      <c r="D24" s="20" t="s">
        <v>5</v>
      </c>
      <c r="E24" s="21"/>
      <c r="F24" s="20" t="str">
        <f>"Fortjeneste 2. halvår  "&amp;FORS!$A$14-0</f>
        <v>Fortjeneste 2. halvår  2023</v>
      </c>
      <c r="G24" s="22"/>
      <c r="H24" s="21"/>
      <c r="I24" s="20" t="str">
        <f>" 2. halvår  "&amp;FORS!$A$14-1</f>
        <v xml:space="preserve"> 2. halvår  2022</v>
      </c>
      <c r="J24" s="22"/>
      <c r="K24" s="21"/>
      <c r="L24" s="20" t="s">
        <v>6</v>
      </c>
      <c r="M24" s="23"/>
    </row>
    <row r="25" spans="1:13" x14ac:dyDescent="0.35">
      <c r="A25" s="24"/>
      <c r="B25" s="8" t="s">
        <v>7</v>
      </c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8</v>
      </c>
      <c r="I25" s="8" t="s">
        <v>7</v>
      </c>
      <c r="J25" s="8" t="s">
        <v>7</v>
      </c>
      <c r="K25" s="9" t="s">
        <v>9</v>
      </c>
      <c r="L25" s="8" t="s">
        <v>7</v>
      </c>
      <c r="M25" s="25" t="s">
        <v>9</v>
      </c>
    </row>
    <row r="26" spans="1:13" x14ac:dyDescent="0.35">
      <c r="A26" s="26"/>
      <c r="B26" s="10" t="s">
        <v>10</v>
      </c>
      <c r="C26" s="10" t="s">
        <v>11</v>
      </c>
      <c r="D26" s="10" t="s">
        <v>10</v>
      </c>
      <c r="E26" s="10" t="s">
        <v>11</v>
      </c>
      <c r="F26" s="10" t="s">
        <v>10</v>
      </c>
      <c r="G26" s="10" t="s">
        <v>11</v>
      </c>
      <c r="H26" s="11" t="s">
        <v>12</v>
      </c>
      <c r="I26" s="10" t="s">
        <v>10</v>
      </c>
      <c r="J26" s="10" t="s">
        <v>11</v>
      </c>
      <c r="K26" s="11" t="s">
        <v>13</v>
      </c>
      <c r="L26" s="10" t="s">
        <v>10</v>
      </c>
      <c r="M26" s="27" t="s">
        <v>13</v>
      </c>
    </row>
    <row r="27" spans="1:13" x14ac:dyDescent="0.35">
      <c r="A27" s="28" t="s">
        <v>14</v>
      </c>
      <c r="B27" s="18"/>
      <c r="C27" s="18"/>
      <c r="D27" s="18"/>
      <c r="E27" s="18"/>
      <c r="F27" s="17">
        <f t="shared" ref="F27:G38" si="4">IF(D27=0,0,B27/D27)</f>
        <v>0</v>
      </c>
      <c r="G27" s="17">
        <f t="shared" si="4"/>
        <v>0</v>
      </c>
      <c r="H27" s="17">
        <f>IF(D27+E27=0,0,(B27+C27)/(D27+E27))</f>
        <v>0</v>
      </c>
      <c r="I27" s="16"/>
      <c r="J27" s="16"/>
      <c r="K27" s="16">
        <v>0</v>
      </c>
      <c r="L27" s="40">
        <f>IF(I27=0,0,(B27-I27)/I27)</f>
        <v>0</v>
      </c>
      <c r="M27" s="41">
        <f>IF(K27=0,0,(H27-K27)/K27)</f>
        <v>0</v>
      </c>
    </row>
    <row r="28" spans="1:13" x14ac:dyDescent="0.35">
      <c r="A28" s="28" t="s">
        <v>15</v>
      </c>
      <c r="B28" s="18"/>
      <c r="C28" s="18"/>
      <c r="D28" s="18"/>
      <c r="E28" s="18"/>
      <c r="F28" s="17">
        <f t="shared" si="4"/>
        <v>0</v>
      </c>
      <c r="G28" s="17">
        <f t="shared" si="4"/>
        <v>0</v>
      </c>
      <c r="H28" s="17">
        <f t="shared" ref="H28:H38" si="5">IF(D28+E28=0,0,(B28+C28)/(D28+E28))</f>
        <v>0</v>
      </c>
      <c r="I28" s="18"/>
      <c r="J28" s="16"/>
      <c r="K28" s="16">
        <v>0</v>
      </c>
      <c r="L28" s="40">
        <f t="shared" ref="L28:L39" si="6">IF(I28=0,0,(B28-I28)/I28)</f>
        <v>0</v>
      </c>
      <c r="M28" s="41">
        <f t="shared" ref="M28:M39" si="7">IF(K28=0,0,(H28-K28)/K28)</f>
        <v>0</v>
      </c>
    </row>
    <row r="29" spans="1:13" x14ac:dyDescent="0.35">
      <c r="A29" s="28" t="s">
        <v>16</v>
      </c>
      <c r="B29" s="18">
        <v>459809.23</v>
      </c>
      <c r="C29" s="18">
        <v>1244676.48</v>
      </c>
      <c r="D29" s="18">
        <v>1491.4</v>
      </c>
      <c r="E29" s="18">
        <v>4695</v>
      </c>
      <c r="F29" s="17">
        <f t="shared" si="4"/>
        <v>308.30711412096014</v>
      </c>
      <c r="G29" s="17">
        <f t="shared" si="4"/>
        <v>265.10681150159746</v>
      </c>
      <c r="H29" s="17">
        <f t="shared" si="5"/>
        <v>275.52141956549855</v>
      </c>
      <c r="I29" s="16"/>
      <c r="J29" s="16"/>
      <c r="K29" s="16"/>
      <c r="L29" s="40">
        <f t="shared" si="6"/>
        <v>0</v>
      </c>
      <c r="M29" s="41">
        <f t="shared" si="7"/>
        <v>0</v>
      </c>
    </row>
    <row r="30" spans="1:13" x14ac:dyDescent="0.35">
      <c r="A30" s="28" t="s">
        <v>18</v>
      </c>
      <c r="B30" s="18"/>
      <c r="C30" s="18"/>
      <c r="D30" s="18"/>
      <c r="E30" s="18"/>
      <c r="F30" s="17">
        <f t="shared" si="4"/>
        <v>0</v>
      </c>
      <c r="G30" s="17">
        <f t="shared" si="4"/>
        <v>0</v>
      </c>
      <c r="H30" s="17">
        <f t="shared" si="5"/>
        <v>0</v>
      </c>
      <c r="I30" s="16"/>
      <c r="J30" s="16"/>
      <c r="K30" s="16">
        <v>0</v>
      </c>
      <c r="L30" s="40">
        <f t="shared" si="6"/>
        <v>0</v>
      </c>
      <c r="M30" s="41">
        <f t="shared" si="7"/>
        <v>0</v>
      </c>
    </row>
    <row r="31" spans="1:13" x14ac:dyDescent="0.35">
      <c r="A31" s="28" t="s">
        <v>19</v>
      </c>
      <c r="B31" s="18"/>
      <c r="C31" s="18"/>
      <c r="D31" s="18"/>
      <c r="E31" s="18"/>
      <c r="F31" s="17">
        <f t="shared" si="4"/>
        <v>0</v>
      </c>
      <c r="G31" s="17">
        <f t="shared" si="4"/>
        <v>0</v>
      </c>
      <c r="H31" s="17">
        <f t="shared" si="5"/>
        <v>0</v>
      </c>
      <c r="I31" s="16"/>
      <c r="J31" s="16"/>
      <c r="K31" s="16">
        <v>0</v>
      </c>
      <c r="L31" s="40">
        <f t="shared" si="6"/>
        <v>0</v>
      </c>
      <c r="M31" s="41">
        <f t="shared" si="7"/>
        <v>0</v>
      </c>
    </row>
    <row r="32" spans="1:13" x14ac:dyDescent="0.35">
      <c r="A32" s="28" t="s">
        <v>20</v>
      </c>
      <c r="B32" s="18"/>
      <c r="C32" s="18"/>
      <c r="D32" s="18"/>
      <c r="E32" s="18"/>
      <c r="F32" s="17">
        <f t="shared" si="4"/>
        <v>0</v>
      </c>
      <c r="G32" s="17">
        <f t="shared" si="4"/>
        <v>0</v>
      </c>
      <c r="H32" s="17">
        <f t="shared" si="5"/>
        <v>0</v>
      </c>
      <c r="I32" s="18"/>
      <c r="J32" s="16"/>
      <c r="K32" s="16">
        <v>0</v>
      </c>
      <c r="L32" s="40">
        <f t="shared" si="6"/>
        <v>0</v>
      </c>
      <c r="M32" s="41">
        <f t="shared" si="7"/>
        <v>0</v>
      </c>
    </row>
    <row r="33" spans="1:13" x14ac:dyDescent="0.35">
      <c r="A33" s="28" t="s">
        <v>21</v>
      </c>
      <c r="B33" s="18"/>
      <c r="C33" s="18"/>
      <c r="D33" s="18"/>
      <c r="E33" s="18"/>
      <c r="F33" s="17">
        <f t="shared" si="4"/>
        <v>0</v>
      </c>
      <c r="G33" s="17">
        <f t="shared" si="4"/>
        <v>0</v>
      </c>
      <c r="H33" s="17">
        <f t="shared" si="5"/>
        <v>0</v>
      </c>
      <c r="I33" s="16"/>
      <c r="J33" s="16"/>
      <c r="K33" s="16">
        <v>0</v>
      </c>
      <c r="L33" s="40">
        <f t="shared" si="6"/>
        <v>0</v>
      </c>
      <c r="M33" s="41">
        <f t="shared" si="7"/>
        <v>0</v>
      </c>
    </row>
    <row r="34" spans="1:13" x14ac:dyDescent="0.35">
      <c r="A34" s="28" t="s">
        <v>22</v>
      </c>
      <c r="B34" s="18"/>
      <c r="C34" s="18"/>
      <c r="D34" s="18"/>
      <c r="E34" s="18"/>
      <c r="F34" s="17">
        <f t="shared" si="4"/>
        <v>0</v>
      </c>
      <c r="G34" s="17">
        <f t="shared" si="4"/>
        <v>0</v>
      </c>
      <c r="H34" s="17">
        <f t="shared" si="5"/>
        <v>0</v>
      </c>
      <c r="I34" s="16"/>
      <c r="J34" s="16"/>
      <c r="K34" s="16">
        <v>0</v>
      </c>
      <c r="L34" s="40">
        <f t="shared" si="6"/>
        <v>0</v>
      </c>
      <c r="M34" s="41">
        <f t="shared" si="7"/>
        <v>0</v>
      </c>
    </row>
    <row r="35" spans="1:13" x14ac:dyDescent="0.35">
      <c r="A35" s="28" t="s">
        <v>23</v>
      </c>
      <c r="B35" s="18">
        <v>28952345.640000001</v>
      </c>
      <c r="C35" s="18">
        <v>2083357.22</v>
      </c>
      <c r="D35" s="18">
        <v>75116.02</v>
      </c>
      <c r="E35" s="18">
        <v>9106.4</v>
      </c>
      <c r="F35" s="17">
        <f t="shared" si="4"/>
        <v>385.43503289977292</v>
      </c>
      <c r="G35" s="17">
        <f t="shared" si="4"/>
        <v>228.77945401036635</v>
      </c>
      <c r="H35" s="17">
        <f t="shared" si="5"/>
        <v>368.49692587793129</v>
      </c>
      <c r="I35" s="16">
        <v>17862922.010000002</v>
      </c>
      <c r="J35" s="16">
        <v>7998067.3499999996</v>
      </c>
      <c r="K35" s="16">
        <v>289.5</v>
      </c>
      <c r="L35" s="40">
        <f t="shared" si="6"/>
        <v>0.62080680998281967</v>
      </c>
      <c r="M35" s="41">
        <f t="shared" si="7"/>
        <v>0.27287366451789735</v>
      </c>
    </row>
    <row r="36" spans="1:13" x14ac:dyDescent="0.35">
      <c r="A36" s="28" t="s">
        <v>24</v>
      </c>
      <c r="B36" s="18"/>
      <c r="C36" s="18"/>
      <c r="D36" s="18"/>
      <c r="E36" s="18"/>
      <c r="F36" s="17">
        <f t="shared" si="4"/>
        <v>0</v>
      </c>
      <c r="G36" s="17">
        <f t="shared" si="4"/>
        <v>0</v>
      </c>
      <c r="H36" s="17">
        <f t="shared" si="5"/>
        <v>0</v>
      </c>
      <c r="I36" s="16"/>
      <c r="J36" s="16"/>
      <c r="K36" s="16">
        <v>0</v>
      </c>
      <c r="L36" s="40">
        <f t="shared" si="6"/>
        <v>0</v>
      </c>
      <c r="M36" s="41">
        <f t="shared" si="7"/>
        <v>0</v>
      </c>
    </row>
    <row r="37" spans="1:13" x14ac:dyDescent="0.35">
      <c r="A37" s="28" t="s">
        <v>25</v>
      </c>
      <c r="B37" s="18"/>
      <c r="C37" s="18"/>
      <c r="D37" s="18"/>
      <c r="E37" s="18"/>
      <c r="F37" s="17">
        <f t="shared" si="4"/>
        <v>0</v>
      </c>
      <c r="G37" s="17">
        <f t="shared" si="4"/>
        <v>0</v>
      </c>
      <c r="H37" s="17">
        <f t="shared" si="5"/>
        <v>0</v>
      </c>
      <c r="I37" s="16"/>
      <c r="J37" s="16">
        <v>0</v>
      </c>
      <c r="K37" s="16">
        <v>0</v>
      </c>
      <c r="L37" s="40">
        <f t="shared" si="6"/>
        <v>0</v>
      </c>
      <c r="M37" s="41">
        <f t="shared" si="7"/>
        <v>0</v>
      </c>
    </row>
    <row r="38" spans="1:13" x14ac:dyDescent="0.35">
      <c r="A38" s="28" t="s">
        <v>26</v>
      </c>
      <c r="B38" s="18">
        <v>12965085</v>
      </c>
      <c r="C38" s="18">
        <v>903986</v>
      </c>
      <c r="D38" s="18">
        <v>32989</v>
      </c>
      <c r="E38" s="18">
        <v>4882</v>
      </c>
      <c r="F38" s="17">
        <f t="shared" si="4"/>
        <v>393.01236775894995</v>
      </c>
      <c r="G38" s="17">
        <f t="shared" si="4"/>
        <v>185.16714461286358</v>
      </c>
      <c r="H38" s="17">
        <f t="shared" si="5"/>
        <v>366.21876897890206</v>
      </c>
      <c r="I38" s="16">
        <v>12307045</v>
      </c>
      <c r="J38" s="16">
        <v>1097666</v>
      </c>
      <c r="K38" s="16">
        <v>323.82</v>
      </c>
      <c r="L38" s="40">
        <f t="shared" si="6"/>
        <v>5.3468562112188589E-2</v>
      </c>
      <c r="M38" s="41">
        <f t="shared" si="7"/>
        <v>0.13093313871565088</v>
      </c>
    </row>
    <row r="39" spans="1:13" s="1" customFormat="1" thickBot="1" x14ac:dyDescent="0.35">
      <c r="A39" s="29" t="s">
        <v>27</v>
      </c>
      <c r="B39" s="44">
        <f>SUM(B27:B38)</f>
        <v>42377239.870000005</v>
      </c>
      <c r="C39" s="44">
        <f>SUM(C27:C38)</f>
        <v>4232019.7</v>
      </c>
      <c r="D39" s="44">
        <f>SUM(D27:D38)</f>
        <v>109596.42</v>
      </c>
      <c r="E39" s="44">
        <f>SUM(E27:E38)</f>
        <v>18683.400000000001</v>
      </c>
      <c r="F39" s="44">
        <f>IF(D39=0,0,B39/D39)</f>
        <v>386.6662786065458</v>
      </c>
      <c r="G39" s="44">
        <f>IF(E39=0,0,C39/E39)</f>
        <v>226.51228898380378</v>
      </c>
      <c r="H39" s="44">
        <f>IF(D39+E39=0,0,(B39+C39)/(D39+E39))</f>
        <v>363.34054389848694</v>
      </c>
      <c r="I39" s="44">
        <f>SUM(I27:I38)</f>
        <v>30169967.010000002</v>
      </c>
      <c r="J39" s="44">
        <f>SUM(J27:J38)</f>
        <v>9095733.3499999996</v>
      </c>
      <c r="K39" s="50">
        <v>300.07</v>
      </c>
      <c r="L39" s="45">
        <f t="shared" si="6"/>
        <v>0.40461671224081336</v>
      </c>
      <c r="M39" s="46">
        <f t="shared" si="7"/>
        <v>0.21085261405167777</v>
      </c>
    </row>
    <row r="40" spans="1:13" x14ac:dyDescent="0.35">
      <c r="J40" s="15"/>
    </row>
    <row r="42" spans="1:13" ht="20" x14ac:dyDescent="0.4">
      <c r="A42" s="75" t="str">
        <f>"MÅLESTATISTIKK FOR RØRLEGGERE - GJENNOMSNITT HELE ÅRET  "&amp;FORS!$A$14</f>
        <v>MÅLESTATISTIKK FOR RØRLEGGERE - GJENNOMSNITT HELE ÅRET  2023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6" thickBo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35">
      <c r="A44" s="19"/>
      <c r="B44" s="20" t="s">
        <v>4</v>
      </c>
      <c r="C44" s="21"/>
      <c r="D44" s="20" t="s">
        <v>5</v>
      </c>
      <c r="E44" s="21"/>
      <c r="F44" s="20" t="str">
        <f>"Fortjeneste hele  "&amp;FORS!$A$14-0</f>
        <v>Fortjeneste hele  2023</v>
      </c>
      <c r="G44" s="22"/>
      <c r="H44" s="21"/>
      <c r="I44" s="20" t="str">
        <f>" Hele året  "&amp;FORS!$A$14-1</f>
        <v xml:space="preserve"> Hele året  2022</v>
      </c>
      <c r="J44" s="22"/>
      <c r="K44" s="21"/>
      <c r="L44" s="20" t="s">
        <v>6</v>
      </c>
      <c r="M44" s="23"/>
    </row>
    <row r="45" spans="1:13" x14ac:dyDescent="0.35">
      <c r="A45" s="24"/>
      <c r="B45" s="8" t="s">
        <v>7</v>
      </c>
      <c r="C45" s="8" t="s">
        <v>7</v>
      </c>
      <c r="D45" s="8" t="s">
        <v>7</v>
      </c>
      <c r="E45" s="8" t="s">
        <v>7</v>
      </c>
      <c r="F45" s="8" t="s">
        <v>7</v>
      </c>
      <c r="G45" s="8" t="s">
        <v>7</v>
      </c>
      <c r="H45" s="9" t="s">
        <v>8</v>
      </c>
      <c r="I45" s="8" t="s">
        <v>7</v>
      </c>
      <c r="J45" s="8" t="s">
        <v>7</v>
      </c>
      <c r="K45" s="9" t="s">
        <v>9</v>
      </c>
      <c r="L45" s="8" t="s">
        <v>7</v>
      </c>
      <c r="M45" s="25" t="s">
        <v>9</v>
      </c>
    </row>
    <row r="46" spans="1:13" x14ac:dyDescent="0.35">
      <c r="A46" s="26"/>
      <c r="B46" s="47" t="s">
        <v>10</v>
      </c>
      <c r="C46" s="47" t="s">
        <v>11</v>
      </c>
      <c r="D46" s="47" t="s">
        <v>10</v>
      </c>
      <c r="E46" s="47" t="s">
        <v>11</v>
      </c>
      <c r="F46" s="47" t="s">
        <v>10</v>
      </c>
      <c r="G46" s="47" t="s">
        <v>11</v>
      </c>
      <c r="H46" s="48" t="s">
        <v>12</v>
      </c>
      <c r="I46" s="47" t="s">
        <v>10</v>
      </c>
      <c r="J46" s="47" t="s">
        <v>11</v>
      </c>
      <c r="K46" s="48" t="s">
        <v>13</v>
      </c>
      <c r="L46" s="47" t="s">
        <v>10</v>
      </c>
      <c r="M46" s="49" t="s">
        <v>13</v>
      </c>
    </row>
    <row r="47" spans="1:13" x14ac:dyDescent="0.35">
      <c r="A47" s="28" t="s">
        <v>14</v>
      </c>
      <c r="B47" s="17">
        <f>SUMIFS(B$7:B$19,$A$7:$A$19,$A47)+SUMIFS(B$27:B$39,$A$27:$A$39,$A47)</f>
        <v>0</v>
      </c>
      <c r="C47" s="17">
        <f t="shared" ref="C47:E58" si="8">SUMIFS(C$7:C$19,$A$7:$A$19,$A47)+SUMIFS(C$27:C$39,$A$27:$A$39,$A47)</f>
        <v>0</v>
      </c>
      <c r="D47" s="17">
        <f t="shared" si="8"/>
        <v>0</v>
      </c>
      <c r="E47" s="17">
        <f t="shared" si="8"/>
        <v>0</v>
      </c>
      <c r="F47" s="17">
        <f>IF(D47=0,0,B47/D47)</f>
        <v>0</v>
      </c>
      <c r="G47" s="17">
        <f>IF(E47=0,0,C27/E47)</f>
        <v>0</v>
      </c>
      <c r="H47" s="17">
        <f>IF(D47+E47=0,0,(B47+C47)/(D47+E47))</f>
        <v>0</v>
      </c>
      <c r="I47" s="17">
        <f>SUMIFS(I$7:I$19,$A$7:$A$19,$A47)+SUMIFS(I$27:I$39,$A$27:$A$39,$A47)</f>
        <v>0</v>
      </c>
      <c r="J47" s="17">
        <f>SUMIFS(J$7:J$19,$A$7:$A$19,$A47)+SUMIFS(J$27:J$39,$A$27:$A$39,$A47)</f>
        <v>0</v>
      </c>
      <c r="K47" s="16">
        <v>0</v>
      </c>
      <c r="L47" s="40">
        <f>IF(I47=0,0,(B47-I47)/I47)</f>
        <v>0</v>
      </c>
      <c r="M47" s="41">
        <f>IF(K47=0,0,(H47-K47)/K47)</f>
        <v>0</v>
      </c>
    </row>
    <row r="48" spans="1:13" x14ac:dyDescent="0.35">
      <c r="A48" s="28" t="s">
        <v>15</v>
      </c>
      <c r="B48" s="17">
        <f t="shared" ref="B48:B58" si="9">SUMIFS($B$7:$B$19,$A$7:$A$19,A48)+SUMIFS($B$27:$B$39,$A$27:$A$39,A48)</f>
        <v>0</v>
      </c>
      <c r="C48" s="17">
        <f t="shared" si="8"/>
        <v>0</v>
      </c>
      <c r="D48" s="17">
        <f t="shared" si="8"/>
        <v>0</v>
      </c>
      <c r="E48" s="17">
        <f t="shared" si="8"/>
        <v>0</v>
      </c>
      <c r="F48" s="17">
        <f t="shared" ref="F48:G58" si="10">IF(D48=0,0,B48/D48)</f>
        <v>0</v>
      </c>
      <c r="G48" s="17">
        <f t="shared" si="10"/>
        <v>0</v>
      </c>
      <c r="H48" s="17">
        <f t="shared" ref="H48:H58" si="11">IF(D48+E48=0,0,(B48+C48)/(D48+E48))</f>
        <v>0</v>
      </c>
      <c r="I48" s="17">
        <f t="shared" ref="I48:J58" si="12">SUMIFS(I$7:I$19,$A$7:$A$19,$A48)+SUMIFS(I$27:I$39,$A$27:$A$39,$A48)</f>
        <v>0</v>
      </c>
      <c r="J48" s="17">
        <f t="shared" si="12"/>
        <v>0</v>
      </c>
      <c r="K48" s="16">
        <v>0</v>
      </c>
      <c r="L48" s="40">
        <f t="shared" ref="L48:L58" si="13">IF(I48=0,0,(B48-I48)/I48)</f>
        <v>0</v>
      </c>
      <c r="M48" s="41">
        <f t="shared" ref="M48:M58" si="14">IF(K48=0,0,(H48-K48)/K48)</f>
        <v>0</v>
      </c>
    </row>
    <row r="49" spans="1:13" x14ac:dyDescent="0.35">
      <c r="A49" s="28" t="s">
        <v>16</v>
      </c>
      <c r="B49" s="17">
        <f t="shared" si="9"/>
        <v>459809.23</v>
      </c>
      <c r="C49" s="17">
        <f t="shared" si="8"/>
        <v>1244676.48</v>
      </c>
      <c r="D49" s="17">
        <f t="shared" si="8"/>
        <v>1491.4</v>
      </c>
      <c r="E49" s="17">
        <f t="shared" si="8"/>
        <v>4695</v>
      </c>
      <c r="F49" s="17">
        <f t="shared" si="10"/>
        <v>308.30711412096014</v>
      </c>
      <c r="G49" s="17">
        <f t="shared" si="10"/>
        <v>265.10681150159746</v>
      </c>
      <c r="H49" s="17">
        <f t="shared" si="11"/>
        <v>275.52141956549855</v>
      </c>
      <c r="I49" s="17">
        <f t="shared" si="12"/>
        <v>0</v>
      </c>
      <c r="J49" s="17">
        <f t="shared" si="12"/>
        <v>0</v>
      </c>
      <c r="K49" s="16"/>
      <c r="L49" s="40">
        <f t="shared" si="13"/>
        <v>0</v>
      </c>
      <c r="M49" s="41">
        <f t="shared" si="14"/>
        <v>0</v>
      </c>
    </row>
    <row r="50" spans="1:13" x14ac:dyDescent="0.35">
      <c r="A50" s="28" t="s">
        <v>18</v>
      </c>
      <c r="B50" s="17">
        <f t="shared" si="9"/>
        <v>0</v>
      </c>
      <c r="C50" s="17">
        <f t="shared" si="8"/>
        <v>0</v>
      </c>
      <c r="D50" s="17">
        <f t="shared" si="8"/>
        <v>0</v>
      </c>
      <c r="E50" s="17">
        <f t="shared" si="8"/>
        <v>0</v>
      </c>
      <c r="F50" s="17">
        <f t="shared" si="10"/>
        <v>0</v>
      </c>
      <c r="G50" s="17">
        <f t="shared" si="10"/>
        <v>0</v>
      </c>
      <c r="H50" s="17">
        <f t="shared" si="11"/>
        <v>0</v>
      </c>
      <c r="I50" s="17">
        <f t="shared" si="12"/>
        <v>0</v>
      </c>
      <c r="J50" s="17">
        <f t="shared" si="12"/>
        <v>0</v>
      </c>
      <c r="K50" s="16">
        <v>0</v>
      </c>
      <c r="L50" s="40">
        <f t="shared" si="13"/>
        <v>0</v>
      </c>
      <c r="M50" s="41">
        <f t="shared" si="14"/>
        <v>0</v>
      </c>
    </row>
    <row r="51" spans="1:13" x14ac:dyDescent="0.35">
      <c r="A51" s="28" t="s">
        <v>19</v>
      </c>
      <c r="B51" s="17">
        <f t="shared" si="9"/>
        <v>0</v>
      </c>
      <c r="C51" s="17">
        <f t="shared" si="8"/>
        <v>0</v>
      </c>
      <c r="D51" s="17">
        <f t="shared" si="8"/>
        <v>0</v>
      </c>
      <c r="E51" s="17">
        <f t="shared" si="8"/>
        <v>0</v>
      </c>
      <c r="F51" s="17">
        <f t="shared" si="10"/>
        <v>0</v>
      </c>
      <c r="G51" s="17">
        <f t="shared" si="10"/>
        <v>0</v>
      </c>
      <c r="H51" s="17">
        <f t="shared" si="11"/>
        <v>0</v>
      </c>
      <c r="I51" s="17">
        <f t="shared" si="12"/>
        <v>0</v>
      </c>
      <c r="J51" s="17">
        <f t="shared" si="12"/>
        <v>0</v>
      </c>
      <c r="K51" s="16">
        <v>0</v>
      </c>
      <c r="L51" s="40">
        <f t="shared" si="13"/>
        <v>0</v>
      </c>
      <c r="M51" s="41">
        <f t="shared" si="14"/>
        <v>0</v>
      </c>
    </row>
    <row r="52" spans="1:13" x14ac:dyDescent="0.35">
      <c r="A52" s="28" t="s">
        <v>20</v>
      </c>
      <c r="B52" s="17">
        <f t="shared" si="9"/>
        <v>0</v>
      </c>
      <c r="C52" s="17">
        <f t="shared" si="8"/>
        <v>0</v>
      </c>
      <c r="D52" s="39">
        <f t="shared" si="8"/>
        <v>0</v>
      </c>
      <c r="E52" s="17">
        <f t="shared" si="8"/>
        <v>0</v>
      </c>
      <c r="F52" s="17">
        <f>IF(D52=0,0,B52/D52)</f>
        <v>0</v>
      </c>
      <c r="G52" s="17">
        <f t="shared" si="10"/>
        <v>0</v>
      </c>
      <c r="H52" s="17">
        <f>IF(D52+E52=0,0,(B52+C52)/(D52+E52))</f>
        <v>0</v>
      </c>
      <c r="I52" s="17">
        <f t="shared" si="12"/>
        <v>0</v>
      </c>
      <c r="J52" s="17">
        <f t="shared" si="12"/>
        <v>0</v>
      </c>
      <c r="K52" s="16">
        <v>0</v>
      </c>
      <c r="L52" s="40">
        <f t="shared" si="13"/>
        <v>0</v>
      </c>
      <c r="M52" s="41">
        <f t="shared" si="14"/>
        <v>0</v>
      </c>
    </row>
    <row r="53" spans="1:13" x14ac:dyDescent="0.35">
      <c r="A53" s="28" t="s">
        <v>21</v>
      </c>
      <c r="B53" s="17">
        <f t="shared" si="9"/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17">
        <f t="shared" si="10"/>
        <v>0</v>
      </c>
      <c r="G53" s="17">
        <f t="shared" si="10"/>
        <v>0</v>
      </c>
      <c r="H53" s="17">
        <f t="shared" si="11"/>
        <v>0</v>
      </c>
      <c r="I53" s="17">
        <f t="shared" si="12"/>
        <v>0</v>
      </c>
      <c r="J53" s="17">
        <f t="shared" si="12"/>
        <v>0</v>
      </c>
      <c r="K53" s="16">
        <v>0</v>
      </c>
      <c r="L53" s="40">
        <f t="shared" si="13"/>
        <v>0</v>
      </c>
      <c r="M53" s="41">
        <f t="shared" si="14"/>
        <v>0</v>
      </c>
    </row>
    <row r="54" spans="1:13" x14ac:dyDescent="0.35">
      <c r="A54" s="28" t="s">
        <v>22</v>
      </c>
      <c r="B54" s="17">
        <f t="shared" si="9"/>
        <v>0</v>
      </c>
      <c r="C54" s="17">
        <f t="shared" si="8"/>
        <v>0</v>
      </c>
      <c r="D54" s="17">
        <f t="shared" si="8"/>
        <v>0</v>
      </c>
      <c r="E54" s="17">
        <f t="shared" si="8"/>
        <v>0</v>
      </c>
      <c r="F54" s="17">
        <f t="shared" si="10"/>
        <v>0</v>
      </c>
      <c r="G54" s="17">
        <f t="shared" si="10"/>
        <v>0</v>
      </c>
      <c r="H54" s="17">
        <f t="shared" si="11"/>
        <v>0</v>
      </c>
      <c r="I54" s="17">
        <f t="shared" si="12"/>
        <v>0</v>
      </c>
      <c r="J54" s="17">
        <f t="shared" si="12"/>
        <v>0</v>
      </c>
      <c r="K54" s="16">
        <v>0</v>
      </c>
      <c r="L54" s="40">
        <f t="shared" si="13"/>
        <v>0</v>
      </c>
      <c r="M54" s="41">
        <f t="shared" si="14"/>
        <v>0</v>
      </c>
    </row>
    <row r="55" spans="1:13" x14ac:dyDescent="0.35">
      <c r="A55" s="28" t="s">
        <v>23</v>
      </c>
      <c r="B55" s="17">
        <f t="shared" si="9"/>
        <v>39344066.090000004</v>
      </c>
      <c r="C55" s="17">
        <f t="shared" si="8"/>
        <v>4465886.1900000004</v>
      </c>
      <c r="D55" s="17">
        <f t="shared" si="8"/>
        <v>101705.18000000001</v>
      </c>
      <c r="E55" s="17">
        <f t="shared" si="8"/>
        <v>17633.36</v>
      </c>
      <c r="F55" s="17">
        <f t="shared" si="10"/>
        <v>386.84426978055592</v>
      </c>
      <c r="G55" s="17">
        <f t="shared" si="10"/>
        <v>253.26348410059117</v>
      </c>
      <c r="H55" s="17">
        <f t="shared" si="11"/>
        <v>367.10648781190048</v>
      </c>
      <c r="I55" s="17">
        <f t="shared" si="12"/>
        <v>21796405.890000001</v>
      </c>
      <c r="J55" s="17">
        <f t="shared" si="12"/>
        <v>10020796.709999999</v>
      </c>
      <c r="K55" s="16">
        <v>289.83999999999997</v>
      </c>
      <c r="L55" s="40">
        <f t="shared" si="13"/>
        <v>0.80507127131683276</v>
      </c>
      <c r="M55" s="41">
        <f t="shared" si="14"/>
        <v>0.26658324527981131</v>
      </c>
    </row>
    <row r="56" spans="1:13" x14ac:dyDescent="0.35">
      <c r="A56" s="28" t="s">
        <v>24</v>
      </c>
      <c r="B56" s="17">
        <f t="shared" si="9"/>
        <v>0</v>
      </c>
      <c r="C56" s="17">
        <f t="shared" si="8"/>
        <v>0</v>
      </c>
      <c r="D56" s="17">
        <f t="shared" si="8"/>
        <v>0</v>
      </c>
      <c r="E56" s="17">
        <f t="shared" si="8"/>
        <v>0</v>
      </c>
      <c r="F56" s="17">
        <f>IF(D56=0,0,B56/D56)</f>
        <v>0</v>
      </c>
      <c r="G56" s="17">
        <f t="shared" si="10"/>
        <v>0</v>
      </c>
      <c r="H56" s="17">
        <f t="shared" si="11"/>
        <v>0</v>
      </c>
      <c r="I56" s="17">
        <f t="shared" si="12"/>
        <v>0</v>
      </c>
      <c r="J56" s="17">
        <f t="shared" si="12"/>
        <v>0</v>
      </c>
      <c r="K56" s="16">
        <v>0</v>
      </c>
      <c r="L56" s="40">
        <f t="shared" si="13"/>
        <v>0</v>
      </c>
      <c r="M56" s="41">
        <f t="shared" si="14"/>
        <v>0</v>
      </c>
    </row>
    <row r="57" spans="1:13" x14ac:dyDescent="0.35">
      <c r="A57" s="28" t="s">
        <v>25</v>
      </c>
      <c r="B57" s="17">
        <f t="shared" si="9"/>
        <v>0</v>
      </c>
      <c r="C57" s="17">
        <f t="shared" si="8"/>
        <v>0</v>
      </c>
      <c r="D57" s="17">
        <f t="shared" si="8"/>
        <v>0</v>
      </c>
      <c r="E57" s="17">
        <f>SUMIFS(E$7:E$19,$A$7:$A$19,$A57)+SUMIFS(E$27:E$39,$A$27:$A$39,$A57)</f>
        <v>0</v>
      </c>
      <c r="F57" s="17">
        <f>IF(D57=0,0,B57/D57)</f>
        <v>0</v>
      </c>
      <c r="G57" s="17">
        <f t="shared" si="10"/>
        <v>0</v>
      </c>
      <c r="H57" s="17">
        <f t="shared" si="11"/>
        <v>0</v>
      </c>
      <c r="I57" s="17">
        <f t="shared" si="12"/>
        <v>0</v>
      </c>
      <c r="J57" s="17">
        <f t="shared" si="12"/>
        <v>0</v>
      </c>
      <c r="K57" s="16">
        <v>0</v>
      </c>
      <c r="L57" s="40">
        <f t="shared" si="13"/>
        <v>0</v>
      </c>
      <c r="M57" s="41">
        <f t="shared" si="14"/>
        <v>0</v>
      </c>
    </row>
    <row r="58" spans="1:13" x14ac:dyDescent="0.35">
      <c r="A58" s="28" t="s">
        <v>26</v>
      </c>
      <c r="B58" s="17">
        <f t="shared" si="9"/>
        <v>18782307</v>
      </c>
      <c r="C58" s="17">
        <f t="shared" si="8"/>
        <v>6730313</v>
      </c>
      <c r="D58" s="39">
        <f t="shared" si="8"/>
        <v>49636</v>
      </c>
      <c r="E58" s="17">
        <f t="shared" si="8"/>
        <v>28845</v>
      </c>
      <c r="F58" s="17">
        <f t="shared" si="10"/>
        <v>378.40089854138125</v>
      </c>
      <c r="G58" s="17">
        <f t="shared" si="10"/>
        <v>233.32685040734964</v>
      </c>
      <c r="H58" s="17">
        <f t="shared" si="11"/>
        <v>325.08021049680815</v>
      </c>
      <c r="I58" s="17">
        <f t="shared" si="12"/>
        <v>50796146</v>
      </c>
      <c r="J58" s="17">
        <f t="shared" si="12"/>
        <v>2240264</v>
      </c>
      <c r="K58" s="16">
        <v>322.06</v>
      </c>
      <c r="L58" s="40">
        <f t="shared" si="13"/>
        <v>-0.63024149509295446</v>
      </c>
      <c r="M58" s="41">
        <f t="shared" si="14"/>
        <v>9.3777882904059716E-3</v>
      </c>
    </row>
    <row r="59" spans="1:13" s="1" customFormat="1" thickBot="1" x14ac:dyDescent="0.35">
      <c r="A59" s="29" t="s">
        <v>27</v>
      </c>
      <c r="B59" s="44">
        <f>SUM(B47:B58)</f>
        <v>58586182.32</v>
      </c>
      <c r="C59" s="44">
        <f>SUM(C47:C58)</f>
        <v>12440875.67</v>
      </c>
      <c r="D59" s="44">
        <f>SUM(D47:D58)</f>
        <v>152832.58000000002</v>
      </c>
      <c r="E59" s="44">
        <f>SUM(E47:E58)</f>
        <v>51173.36</v>
      </c>
      <c r="F59" s="44">
        <f>IF(D59=0,0,B59/D59)</f>
        <v>383.3356887647908</v>
      </c>
      <c r="G59" s="44">
        <f>IF(E59=0,0,C59/E59)</f>
        <v>243.11234732290396</v>
      </c>
      <c r="H59" s="44">
        <f>IF(D59+E59=0,0,(B59+C59)/(D59+E59))</f>
        <v>348.16171524221301</v>
      </c>
      <c r="I59" s="44">
        <f>SUM(I47:I58)</f>
        <v>72592551.890000001</v>
      </c>
      <c r="J59" s="44">
        <f>SUM(J47:J58)</f>
        <v>12261060.709999999</v>
      </c>
      <c r="K59" s="50">
        <v>316.95999999999998</v>
      </c>
      <c r="L59" s="45">
        <f>IF(I59=0,0,(B59-I59)/I59)</f>
        <v>-0.19294499511773536</v>
      </c>
      <c r="M59" s="46">
        <f>IF(K59=0,0,(H59-K59)/K59)</f>
        <v>9.844054531238336E-2</v>
      </c>
    </row>
    <row r="62" spans="1:13" x14ac:dyDescent="0.35">
      <c r="I62" s="15"/>
    </row>
    <row r="64" spans="1:13" x14ac:dyDescent="0.35">
      <c r="I64" s="15"/>
    </row>
  </sheetData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44000000000000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4" max="16383" man="1"/>
    <brk id="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2:M64"/>
  <sheetViews>
    <sheetView showZeros="0" topLeftCell="A30" zoomScaleNormal="100" workbookViewId="0">
      <selection activeCell="I60" sqref="I60"/>
    </sheetView>
  </sheetViews>
  <sheetFormatPr baseColWidth="10" defaultColWidth="9" defaultRowHeight="15.5" x14ac:dyDescent="0.35"/>
  <cols>
    <col min="1" max="1" width="20.58203125" style="6" customWidth="1"/>
    <col min="2" max="2" width="15.33203125" style="5" customWidth="1"/>
    <col min="3" max="3" width="11.75" style="5" customWidth="1"/>
    <col min="4" max="4" width="12.25" style="5" customWidth="1"/>
    <col min="5" max="5" width="10.75" style="5" customWidth="1"/>
    <col min="6" max="8" width="10" style="5" customWidth="1"/>
    <col min="9" max="9" width="13.83203125" style="5" bestFit="1" customWidth="1"/>
    <col min="10" max="10" width="11.75" style="5" bestFit="1" customWidth="1"/>
    <col min="11" max="11" width="9.25" style="5" customWidth="1"/>
    <col min="12" max="13" width="10" style="5" customWidth="1"/>
    <col min="14" max="16384" width="9" style="5"/>
  </cols>
  <sheetData>
    <row r="2" spans="1:13" ht="20" x14ac:dyDescent="0.4">
      <c r="A2" s="75" t="str">
        <f>"MÅLESTATISTIKK FOR TAKTEKKERE - 1. HALVÅR "&amp;FORS!$A$14</f>
        <v>MÅLESTATISTIKK FOR TAKTEKKERE - 1. HALVÅR 2023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" thickBo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35">
      <c r="A4" s="19"/>
      <c r="B4" s="20" t="s">
        <v>4</v>
      </c>
      <c r="C4" s="21"/>
      <c r="D4" s="20" t="s">
        <v>5</v>
      </c>
      <c r="E4" s="21"/>
      <c r="F4" s="20" t="str">
        <f>"Fortjeneste 1. halvår  "&amp;FORS!$A$14-0</f>
        <v>Fortjeneste 1. halvår  2023</v>
      </c>
      <c r="G4" s="22"/>
      <c r="H4" s="21"/>
      <c r="I4" s="20" t="str">
        <f>" 1. halvår  "&amp;FORS!$A$14-1</f>
        <v xml:space="preserve"> 1. halvår  2022</v>
      </c>
      <c r="J4" s="22"/>
      <c r="K4" s="21"/>
      <c r="L4" s="20" t="s">
        <v>6</v>
      </c>
      <c r="M4" s="23"/>
    </row>
    <row r="5" spans="1:13" x14ac:dyDescent="0.35">
      <c r="A5" s="24"/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  <c r="H5" s="9" t="s">
        <v>8</v>
      </c>
      <c r="I5" s="8" t="s">
        <v>7</v>
      </c>
      <c r="J5" s="8" t="s">
        <v>7</v>
      </c>
      <c r="K5" s="9" t="s">
        <v>9</v>
      </c>
      <c r="L5" s="8" t="s">
        <v>7</v>
      </c>
      <c r="M5" s="25" t="s">
        <v>9</v>
      </c>
    </row>
    <row r="6" spans="1:13" x14ac:dyDescent="0.35">
      <c r="A6" s="26"/>
      <c r="B6" s="10" t="s">
        <v>10</v>
      </c>
      <c r="C6" s="10" t="s">
        <v>11</v>
      </c>
      <c r="D6" s="10" t="s">
        <v>10</v>
      </c>
      <c r="E6" s="10" t="s">
        <v>11</v>
      </c>
      <c r="F6" s="10" t="s">
        <v>10</v>
      </c>
      <c r="G6" s="10" t="s">
        <v>11</v>
      </c>
      <c r="H6" s="11" t="s">
        <v>12</v>
      </c>
      <c r="I6" s="10" t="s">
        <v>10</v>
      </c>
      <c r="J6" s="10" t="s">
        <v>11</v>
      </c>
      <c r="K6" s="11" t="s">
        <v>13</v>
      </c>
      <c r="L6" s="10" t="s">
        <v>10</v>
      </c>
      <c r="M6" s="27" t="s">
        <v>13</v>
      </c>
    </row>
    <row r="7" spans="1:13" x14ac:dyDescent="0.35">
      <c r="A7" s="28" t="s">
        <v>14</v>
      </c>
      <c r="B7" s="60">
        <v>65438</v>
      </c>
      <c r="C7" s="60"/>
      <c r="D7" s="60">
        <v>143.5</v>
      </c>
      <c r="E7" s="60"/>
      <c r="F7" s="17">
        <f>IF(D7=0,0,B7/D7)</f>
        <v>456.01393728222996</v>
      </c>
      <c r="G7" s="17">
        <f>IF(E7=0,0,C7/E7)</f>
        <v>0</v>
      </c>
      <c r="H7" s="17">
        <f>IF(D7+E7=0,0,(B7+C7)/(D7+E7))</f>
        <v>456.01393728222996</v>
      </c>
      <c r="I7" s="16">
        <v>0</v>
      </c>
      <c r="J7" s="16"/>
      <c r="K7" s="16">
        <v>0</v>
      </c>
      <c r="L7" s="40">
        <f>IF(I7=0,0,(B7-I7)/I7)</f>
        <v>0</v>
      </c>
      <c r="M7" s="41">
        <f>IF(K7=0,0,(H7-K7)/K7)</f>
        <v>0</v>
      </c>
    </row>
    <row r="8" spans="1:13" x14ac:dyDescent="0.35">
      <c r="A8" s="28" t="s">
        <v>15</v>
      </c>
      <c r="B8" s="60"/>
      <c r="C8" s="60"/>
      <c r="D8" s="60"/>
      <c r="E8" s="60"/>
      <c r="F8" s="17">
        <f t="shared" ref="F8:G18" si="0">IF(D8=0,0,B8/D8)</f>
        <v>0</v>
      </c>
      <c r="G8" s="17">
        <f t="shared" si="0"/>
        <v>0</v>
      </c>
      <c r="H8" s="17">
        <f t="shared" ref="H8:H18" si="1">IF(D8+E8=0,0,(B8+C8)/(D8+E8))</f>
        <v>0</v>
      </c>
      <c r="I8" s="16">
        <v>1151010.56</v>
      </c>
      <c r="J8" s="16"/>
      <c r="K8" s="16">
        <v>272.33999999999997</v>
      </c>
      <c r="L8" s="40">
        <f>IF(I8=0,0,(B8-I8)/I8)</f>
        <v>-1</v>
      </c>
      <c r="M8" s="41">
        <f t="shared" ref="M8:M18" si="2">IF(K8=0,0,(H8-K8)/K8)</f>
        <v>-1</v>
      </c>
    </row>
    <row r="9" spans="1:13" x14ac:dyDescent="0.35">
      <c r="A9" s="28"/>
      <c r="B9" s="60"/>
      <c r="C9" s="60"/>
      <c r="D9" s="60"/>
      <c r="E9" s="60"/>
      <c r="F9" s="17">
        <f t="shared" si="0"/>
        <v>0</v>
      </c>
      <c r="G9" s="17">
        <f t="shared" si="0"/>
        <v>0</v>
      </c>
      <c r="H9" s="17">
        <f t="shared" si="1"/>
        <v>0</v>
      </c>
      <c r="I9" s="16"/>
      <c r="J9" s="16"/>
      <c r="K9" s="16">
        <v>0</v>
      </c>
      <c r="L9" s="40">
        <f t="shared" ref="L9:L18" si="3">IF(I9=0,0,(B9-I9)/I9)</f>
        <v>0</v>
      </c>
      <c r="M9" s="41">
        <f t="shared" si="2"/>
        <v>0</v>
      </c>
    </row>
    <row r="10" spans="1:13" x14ac:dyDescent="0.35">
      <c r="A10" s="28"/>
      <c r="B10" s="60"/>
      <c r="C10" s="60"/>
      <c r="D10" s="60"/>
      <c r="E10" s="60"/>
      <c r="F10" s="17">
        <f t="shared" si="0"/>
        <v>0</v>
      </c>
      <c r="G10" s="17">
        <f t="shared" si="0"/>
        <v>0</v>
      </c>
      <c r="H10" s="17">
        <f t="shared" si="1"/>
        <v>0</v>
      </c>
      <c r="I10" s="16"/>
      <c r="J10" s="16"/>
      <c r="K10" s="16">
        <v>0</v>
      </c>
      <c r="L10" s="40">
        <f t="shared" si="3"/>
        <v>0</v>
      </c>
      <c r="M10" s="41">
        <f t="shared" si="2"/>
        <v>0</v>
      </c>
    </row>
    <row r="11" spans="1:13" x14ac:dyDescent="0.35">
      <c r="A11" s="28" t="s">
        <v>19</v>
      </c>
      <c r="B11" s="60">
        <v>1111278.75</v>
      </c>
      <c r="C11" s="60">
        <v>104443.84</v>
      </c>
      <c r="D11" s="60">
        <v>3309.55</v>
      </c>
      <c r="E11" s="60">
        <v>487.1</v>
      </c>
      <c r="F11" s="17">
        <f t="shared" si="0"/>
        <v>335.77941109818556</v>
      </c>
      <c r="G11" s="17">
        <f t="shared" si="0"/>
        <v>214.41970847875177</v>
      </c>
      <c r="H11" s="17">
        <f t="shared" si="1"/>
        <v>320.20928713471091</v>
      </c>
      <c r="I11" s="16">
        <v>684546.2</v>
      </c>
      <c r="J11" s="16">
        <v>55635.68</v>
      </c>
      <c r="K11" s="16">
        <v>381.44</v>
      </c>
      <c r="L11" s="40">
        <f t="shared" si="3"/>
        <v>0.62338020428716145</v>
      </c>
      <c r="M11" s="41">
        <f t="shared" si="2"/>
        <v>-0.16052514908056076</v>
      </c>
    </row>
    <row r="12" spans="1:13" x14ac:dyDescent="0.35">
      <c r="A12" s="28" t="s">
        <v>20</v>
      </c>
      <c r="B12" s="60"/>
      <c r="C12" s="60"/>
      <c r="D12" s="60"/>
      <c r="E12" s="60"/>
      <c r="F12" s="17">
        <f t="shared" si="0"/>
        <v>0</v>
      </c>
      <c r="G12" s="17">
        <f t="shared" si="0"/>
        <v>0</v>
      </c>
      <c r="H12" s="17">
        <f t="shared" si="1"/>
        <v>0</v>
      </c>
      <c r="I12" s="16"/>
      <c r="J12" s="16"/>
      <c r="K12" s="16">
        <v>0</v>
      </c>
      <c r="L12" s="40">
        <f t="shared" si="3"/>
        <v>0</v>
      </c>
      <c r="M12" s="41">
        <f t="shared" si="2"/>
        <v>0</v>
      </c>
    </row>
    <row r="13" spans="1:13" x14ac:dyDescent="0.35">
      <c r="A13" s="28" t="s">
        <v>28</v>
      </c>
      <c r="B13" s="60">
        <v>5083952.47</v>
      </c>
      <c r="C13" s="60"/>
      <c r="D13" s="60">
        <v>15996.5</v>
      </c>
      <c r="E13" s="60"/>
      <c r="F13" s="17">
        <f t="shared" si="0"/>
        <v>317.81655174569437</v>
      </c>
      <c r="G13" s="17">
        <f t="shared" si="0"/>
        <v>0</v>
      </c>
      <c r="H13" s="17">
        <f t="shared" si="1"/>
        <v>317.81655174569437</v>
      </c>
      <c r="I13" s="16">
        <v>3943115.24</v>
      </c>
      <c r="J13" s="16"/>
      <c r="K13" s="16">
        <v>296.43</v>
      </c>
      <c r="L13" s="40">
        <f t="shared" si="3"/>
        <v>0.28932383675400758</v>
      </c>
      <c r="M13" s="41">
        <f t="shared" si="2"/>
        <v>7.2147055782796482E-2</v>
      </c>
    </row>
    <row r="14" spans="1:13" x14ac:dyDescent="0.35">
      <c r="A14" s="28" t="s">
        <v>22</v>
      </c>
      <c r="B14" s="60">
        <v>1511869</v>
      </c>
      <c r="C14" s="60"/>
      <c r="D14" s="60">
        <v>4175</v>
      </c>
      <c r="E14" s="60"/>
      <c r="F14" s="17">
        <f t="shared" si="0"/>
        <v>362.12431137724553</v>
      </c>
      <c r="G14" s="17">
        <f t="shared" si="0"/>
        <v>0</v>
      </c>
      <c r="H14" s="17">
        <f t="shared" si="1"/>
        <v>362.12431137724553</v>
      </c>
      <c r="I14" s="16">
        <v>1525563.93</v>
      </c>
      <c r="J14" s="16"/>
      <c r="K14" s="16">
        <v>359.21</v>
      </c>
      <c r="L14" s="40">
        <f t="shared" si="3"/>
        <v>-8.9769623748248532E-3</v>
      </c>
      <c r="M14" s="41">
        <f t="shared" si="2"/>
        <v>8.113113157332907E-3</v>
      </c>
    </row>
    <row r="15" spans="1:13" x14ac:dyDescent="0.35">
      <c r="A15" s="28" t="s">
        <v>23</v>
      </c>
      <c r="B15" s="60">
        <v>2042401.86</v>
      </c>
      <c r="C15" s="60">
        <v>130283.73</v>
      </c>
      <c r="D15" s="60">
        <v>5527.65</v>
      </c>
      <c r="E15" s="60">
        <v>562.79999999999995</v>
      </c>
      <c r="F15" s="17">
        <f t="shared" si="0"/>
        <v>369.48827440232293</v>
      </c>
      <c r="G15" s="17">
        <f t="shared" si="0"/>
        <v>231.49205756929638</v>
      </c>
      <c r="H15" s="17">
        <f t="shared" si="1"/>
        <v>356.73646282294419</v>
      </c>
      <c r="I15" s="18">
        <v>2330407.81</v>
      </c>
      <c r="J15" s="16">
        <v>793524.12</v>
      </c>
      <c r="K15" s="16">
        <v>292.76</v>
      </c>
      <c r="L15" s="40">
        <f t="shared" si="3"/>
        <v>-0.12358607311739139</v>
      </c>
      <c r="M15" s="41">
        <f t="shared" si="2"/>
        <v>0.21852870208684316</v>
      </c>
    </row>
    <row r="16" spans="1:13" x14ac:dyDescent="0.35">
      <c r="A16" s="28" t="s">
        <v>24</v>
      </c>
      <c r="B16" s="60"/>
      <c r="C16" s="60"/>
      <c r="D16" s="60"/>
      <c r="E16" s="60"/>
      <c r="F16" s="17">
        <f t="shared" si="0"/>
        <v>0</v>
      </c>
      <c r="G16" s="17">
        <f t="shared" si="0"/>
        <v>0</v>
      </c>
      <c r="H16" s="17">
        <f t="shared" si="1"/>
        <v>0</v>
      </c>
      <c r="I16" s="16"/>
      <c r="J16" s="16"/>
      <c r="K16" s="16">
        <v>0</v>
      </c>
      <c r="L16" s="40">
        <f t="shared" si="3"/>
        <v>0</v>
      </c>
      <c r="M16" s="41">
        <f t="shared" si="2"/>
        <v>0</v>
      </c>
    </row>
    <row r="17" spans="1:13" x14ac:dyDescent="0.35">
      <c r="A17" s="28" t="s">
        <v>25</v>
      </c>
      <c r="B17" s="60"/>
      <c r="C17" s="60"/>
      <c r="D17" s="60"/>
      <c r="E17" s="60"/>
      <c r="F17" s="17">
        <f t="shared" si="0"/>
        <v>0</v>
      </c>
      <c r="G17" s="17">
        <f t="shared" si="0"/>
        <v>0</v>
      </c>
      <c r="H17" s="17">
        <f t="shared" si="1"/>
        <v>0</v>
      </c>
      <c r="I17" s="16"/>
      <c r="J17" s="16"/>
      <c r="K17" s="16">
        <v>0</v>
      </c>
      <c r="L17" s="40">
        <f t="shared" si="3"/>
        <v>0</v>
      </c>
      <c r="M17" s="41">
        <f t="shared" si="2"/>
        <v>0</v>
      </c>
    </row>
    <row r="18" spans="1:13" x14ac:dyDescent="0.35">
      <c r="A18" s="28" t="s">
        <v>26</v>
      </c>
      <c r="B18" s="60">
        <v>3062992</v>
      </c>
      <c r="C18" s="60">
        <v>339632.26</v>
      </c>
      <c r="D18" s="60">
        <v>7070.2</v>
      </c>
      <c r="E18" s="60">
        <v>1389.4</v>
      </c>
      <c r="F18" s="17">
        <f t="shared" si="0"/>
        <v>433.22565132528075</v>
      </c>
      <c r="G18" s="17">
        <f t="shared" si="0"/>
        <v>244.4452713401468</v>
      </c>
      <c r="H18" s="17">
        <f t="shared" si="1"/>
        <v>402.2204666887323</v>
      </c>
      <c r="I18" s="18">
        <v>3850859.27</v>
      </c>
      <c r="J18" s="16">
        <v>286673.64</v>
      </c>
      <c r="K18" s="16">
        <v>388.94</v>
      </c>
      <c r="L18" s="40">
        <f t="shared" si="3"/>
        <v>-0.20459518636213367</v>
      </c>
      <c r="M18" s="41">
        <f t="shared" si="2"/>
        <v>3.4145283819438224E-2</v>
      </c>
    </row>
    <row r="19" spans="1:13" s="1" customFormat="1" thickBot="1" x14ac:dyDescent="0.35">
      <c r="A19" s="29" t="s">
        <v>27</v>
      </c>
      <c r="B19" s="30">
        <f>SUM(B7:B18)</f>
        <v>12877932.08</v>
      </c>
      <c r="C19" s="30">
        <f>SUM(C7:C18)</f>
        <v>574359.83000000007</v>
      </c>
      <c r="D19" s="30">
        <f>SUM(D7:D18)</f>
        <v>36222.399999999994</v>
      </c>
      <c r="E19" s="30">
        <f>SUM(E7:E18)</f>
        <v>2439.3000000000002</v>
      </c>
      <c r="F19" s="30">
        <f>IF(D19=0,0,B19/D19)</f>
        <v>355.52398736693323</v>
      </c>
      <c r="G19" s="30">
        <f>IF(E19=0,0,C19/E19)</f>
        <v>235.46092321567664</v>
      </c>
      <c r="H19" s="30">
        <f>IF(D19+E19=0,0,(B19+C19)/(D19+E19))</f>
        <v>347.94879454343709</v>
      </c>
      <c r="I19" s="30">
        <f>SUM(I7:I18)</f>
        <v>13485503.01</v>
      </c>
      <c r="J19" s="30">
        <f>SUM(J7:J18)</f>
        <v>1135833.44</v>
      </c>
      <c r="K19" s="31">
        <v>324.74</v>
      </c>
      <c r="L19" s="42">
        <f>IF(I19=0,0,(B19-I19)/I19)</f>
        <v>-4.5053634970046233E-2</v>
      </c>
      <c r="M19" s="43">
        <f>IF(K19=0,0,(H19-K19)/K19)</f>
        <v>7.1468850598746927E-2</v>
      </c>
    </row>
    <row r="22" spans="1:13" ht="20" x14ac:dyDescent="0.4">
      <c r="A22" s="75" t="str">
        <f>"MÅLESTATISTIKK FOR TAKTEKKERE - 2. HALVÅR "&amp;FORS!$A$14</f>
        <v>MÅLESTATISTIKK FOR TAKTEKKERE - 2. HALVÅR 2023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6" thickBo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5">
      <c r="A24" s="19"/>
      <c r="B24" s="20" t="s">
        <v>4</v>
      </c>
      <c r="C24" s="21"/>
      <c r="D24" s="20" t="s">
        <v>5</v>
      </c>
      <c r="E24" s="21"/>
      <c r="F24" s="20" t="str">
        <f>"Fortjeneste 2. halvår  "&amp;FORS!$A$14-0</f>
        <v>Fortjeneste 2. halvår  2023</v>
      </c>
      <c r="G24" s="22"/>
      <c r="H24" s="21"/>
      <c r="I24" s="20" t="str">
        <f>" 2. halvår  "&amp;FORS!$A$14-1</f>
        <v xml:space="preserve"> 2. halvår  2022</v>
      </c>
      <c r="J24" s="22"/>
      <c r="K24" s="21"/>
      <c r="L24" s="20" t="s">
        <v>6</v>
      </c>
      <c r="M24" s="23"/>
    </row>
    <row r="25" spans="1:13" x14ac:dyDescent="0.35">
      <c r="A25" s="24"/>
      <c r="B25" s="8" t="s">
        <v>7</v>
      </c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8</v>
      </c>
      <c r="I25" s="8" t="s">
        <v>7</v>
      </c>
      <c r="J25" s="8" t="s">
        <v>7</v>
      </c>
      <c r="K25" s="9" t="s">
        <v>9</v>
      </c>
      <c r="L25" s="8" t="s">
        <v>7</v>
      </c>
      <c r="M25" s="25" t="s">
        <v>9</v>
      </c>
    </row>
    <row r="26" spans="1:13" x14ac:dyDescent="0.35">
      <c r="A26" s="26"/>
      <c r="B26" s="10" t="s">
        <v>10</v>
      </c>
      <c r="C26" s="10" t="s">
        <v>11</v>
      </c>
      <c r="D26" s="10" t="s">
        <v>10</v>
      </c>
      <c r="E26" s="10" t="s">
        <v>11</v>
      </c>
      <c r="F26" s="10" t="s">
        <v>10</v>
      </c>
      <c r="G26" s="10" t="s">
        <v>11</v>
      </c>
      <c r="H26" s="11" t="s">
        <v>12</v>
      </c>
      <c r="I26" s="10" t="s">
        <v>10</v>
      </c>
      <c r="J26" s="10" t="s">
        <v>11</v>
      </c>
      <c r="K26" s="11" t="s">
        <v>13</v>
      </c>
      <c r="L26" s="10" t="s">
        <v>10</v>
      </c>
      <c r="M26" s="27" t="s">
        <v>13</v>
      </c>
    </row>
    <row r="27" spans="1:13" x14ac:dyDescent="0.35">
      <c r="A27" s="28" t="s">
        <v>14</v>
      </c>
      <c r="B27" s="60">
        <v>74978</v>
      </c>
      <c r="C27" s="60"/>
      <c r="D27" s="60">
        <v>211</v>
      </c>
      <c r="E27" s="60"/>
      <c r="F27" s="17">
        <f t="shared" ref="F27:G38" si="4">IF(D27=0,0,B27/D27)</f>
        <v>355.34597156398104</v>
      </c>
      <c r="G27" s="17">
        <f t="shared" si="4"/>
        <v>0</v>
      </c>
      <c r="H27" s="17">
        <f>IF(D27+E27=0,0,(B27+C27)/(D27+E27))</f>
        <v>355.34597156398104</v>
      </c>
      <c r="I27" s="16"/>
      <c r="J27" s="16"/>
      <c r="K27" s="16"/>
      <c r="L27" s="40">
        <f>IF(I27=0,0,(B27-I27)/I27)</f>
        <v>0</v>
      </c>
      <c r="M27" s="41">
        <f>IF(K27=0,0,(H27-K27)/K27)</f>
        <v>0</v>
      </c>
    </row>
    <row r="28" spans="1:13" x14ac:dyDescent="0.35">
      <c r="A28" s="28" t="s">
        <v>15</v>
      </c>
      <c r="B28" s="60"/>
      <c r="C28" s="60"/>
      <c r="D28" s="60"/>
      <c r="E28" s="60"/>
      <c r="F28" s="17">
        <f t="shared" si="4"/>
        <v>0</v>
      </c>
      <c r="G28" s="17">
        <f t="shared" si="4"/>
        <v>0</v>
      </c>
      <c r="H28" s="17">
        <f t="shared" ref="H28:H38" si="5">IF(D28+E28=0,0,(B28+C28)/(D28+E28))</f>
        <v>0</v>
      </c>
      <c r="I28" s="18">
        <v>80494.289999999994</v>
      </c>
      <c r="J28" s="16"/>
      <c r="K28" s="16">
        <v>443.49</v>
      </c>
      <c r="L28" s="40">
        <f t="shared" ref="L28:L39" si="6">IF(I28=0,0,(B28-I28)/I28)</f>
        <v>-1</v>
      </c>
      <c r="M28" s="41">
        <f t="shared" ref="M28:M39" si="7">IF(K28=0,0,(H28-K28)/K28)</f>
        <v>-1</v>
      </c>
    </row>
    <row r="29" spans="1:13" x14ac:dyDescent="0.35">
      <c r="A29" s="28" t="s">
        <v>17</v>
      </c>
      <c r="B29" s="60"/>
      <c r="C29" s="60"/>
      <c r="D29" s="60"/>
      <c r="E29" s="60"/>
      <c r="F29" s="17">
        <f t="shared" si="4"/>
        <v>0</v>
      </c>
      <c r="G29" s="17">
        <f t="shared" si="4"/>
        <v>0</v>
      </c>
      <c r="H29" s="17">
        <f t="shared" si="5"/>
        <v>0</v>
      </c>
      <c r="I29" s="16"/>
      <c r="J29" s="16"/>
      <c r="K29" s="16">
        <v>0</v>
      </c>
      <c r="L29" s="40">
        <f t="shared" si="6"/>
        <v>0</v>
      </c>
      <c r="M29" s="41">
        <f t="shared" si="7"/>
        <v>0</v>
      </c>
    </row>
    <row r="30" spans="1:13" x14ac:dyDescent="0.35">
      <c r="A30" s="28"/>
      <c r="B30" s="60"/>
      <c r="C30" s="60"/>
      <c r="D30" s="60"/>
      <c r="E30" s="60"/>
      <c r="F30" s="17">
        <f t="shared" si="4"/>
        <v>0</v>
      </c>
      <c r="G30" s="17">
        <f t="shared" si="4"/>
        <v>0</v>
      </c>
      <c r="H30" s="17">
        <f t="shared" si="5"/>
        <v>0</v>
      </c>
      <c r="I30" s="16"/>
      <c r="J30" s="16"/>
      <c r="K30" s="16">
        <v>0</v>
      </c>
      <c r="L30" s="40">
        <f t="shared" si="6"/>
        <v>0</v>
      </c>
      <c r="M30" s="41">
        <f t="shared" si="7"/>
        <v>0</v>
      </c>
    </row>
    <row r="31" spans="1:13" x14ac:dyDescent="0.35">
      <c r="A31" s="28" t="s">
        <v>19</v>
      </c>
      <c r="B31" s="60">
        <v>787775.89</v>
      </c>
      <c r="C31" s="60">
        <v>129018</v>
      </c>
      <c r="D31" s="60">
        <v>2435</v>
      </c>
      <c r="E31" s="60">
        <v>603.4</v>
      </c>
      <c r="F31" s="17">
        <f t="shared" si="4"/>
        <v>323.52192607802874</v>
      </c>
      <c r="G31" s="17">
        <f t="shared" si="4"/>
        <v>213.81836261186609</v>
      </c>
      <c r="H31" s="17">
        <f t="shared" si="5"/>
        <v>301.73574578725646</v>
      </c>
      <c r="I31" s="16">
        <v>442758.57</v>
      </c>
      <c r="J31" s="16">
        <v>87695</v>
      </c>
      <c r="K31" s="16">
        <v>306.23</v>
      </c>
      <c r="L31" s="40">
        <f t="shared" si="6"/>
        <v>0.77924481506930521</v>
      </c>
      <c r="M31" s="41">
        <f t="shared" si="7"/>
        <v>-1.4676074234214661E-2</v>
      </c>
    </row>
    <row r="32" spans="1:13" x14ac:dyDescent="0.35">
      <c r="A32" s="28" t="s">
        <v>20</v>
      </c>
      <c r="B32" s="60"/>
      <c r="C32" s="60"/>
      <c r="D32" s="60"/>
      <c r="E32" s="60"/>
      <c r="F32" s="17">
        <f t="shared" si="4"/>
        <v>0</v>
      </c>
      <c r="G32" s="17">
        <f t="shared" si="4"/>
        <v>0</v>
      </c>
      <c r="H32" s="17">
        <f t="shared" si="5"/>
        <v>0</v>
      </c>
      <c r="I32" s="18"/>
      <c r="J32" s="16"/>
      <c r="K32" s="16">
        <v>0</v>
      </c>
      <c r="L32" s="40">
        <f t="shared" si="6"/>
        <v>0</v>
      </c>
      <c r="M32" s="41">
        <f t="shared" si="7"/>
        <v>0</v>
      </c>
    </row>
    <row r="33" spans="1:13" x14ac:dyDescent="0.35">
      <c r="A33" s="28" t="s">
        <v>28</v>
      </c>
      <c r="B33" s="60">
        <v>4911607.7300000004</v>
      </c>
      <c r="D33" s="60">
        <v>15445</v>
      </c>
      <c r="E33" s="60"/>
      <c r="F33" s="17">
        <f t="shared" si="4"/>
        <v>318.00632761411464</v>
      </c>
      <c r="G33" s="17">
        <f>IF(E33=0,0,D33/E33)</f>
        <v>0</v>
      </c>
      <c r="H33" s="17">
        <f t="shared" si="5"/>
        <v>318.00632761411464</v>
      </c>
      <c r="I33" s="16">
        <v>6268303.9000000004</v>
      </c>
      <c r="J33" s="16"/>
      <c r="K33" s="16">
        <v>334.85</v>
      </c>
      <c r="L33" s="40">
        <f t="shared" si="6"/>
        <v>-0.21643752307542075</v>
      </c>
      <c r="M33" s="41">
        <f t="shared" si="7"/>
        <v>-5.0302142409692052E-2</v>
      </c>
    </row>
    <row r="34" spans="1:13" x14ac:dyDescent="0.35">
      <c r="A34" s="28" t="s">
        <v>22</v>
      </c>
      <c r="B34" s="60">
        <v>975939</v>
      </c>
      <c r="C34" s="60"/>
      <c r="D34" s="60">
        <v>2500</v>
      </c>
      <c r="E34" s="60"/>
      <c r="F34" s="17">
        <f t="shared" si="4"/>
        <v>390.37560000000002</v>
      </c>
      <c r="G34" s="17">
        <f t="shared" si="4"/>
        <v>0</v>
      </c>
      <c r="H34" s="17">
        <f t="shared" si="5"/>
        <v>390.37560000000002</v>
      </c>
      <c r="I34" s="16">
        <v>938808</v>
      </c>
      <c r="J34" s="16"/>
      <c r="K34" s="16">
        <v>395.29</v>
      </c>
      <c r="L34" s="40">
        <f t="shared" si="6"/>
        <v>3.9551218140450442E-2</v>
      </c>
      <c r="M34" s="41">
        <f t="shared" si="7"/>
        <v>-1.2432391408839082E-2</v>
      </c>
    </row>
    <row r="35" spans="1:13" x14ac:dyDescent="0.35">
      <c r="A35" s="28" t="s">
        <v>23</v>
      </c>
      <c r="B35" s="60">
        <v>2267579.1</v>
      </c>
      <c r="C35" s="60">
        <v>549822.62</v>
      </c>
      <c r="D35" s="68">
        <v>5587</v>
      </c>
      <c r="E35" s="68">
        <v>1772.2</v>
      </c>
      <c r="F35" s="17">
        <f t="shared" si="4"/>
        <v>405.8670306067657</v>
      </c>
      <c r="G35" s="17">
        <f t="shared" si="4"/>
        <v>310.24862882293195</v>
      </c>
      <c r="H35" s="17">
        <f t="shared" si="5"/>
        <v>382.84075986520276</v>
      </c>
      <c r="I35" s="16">
        <v>3740090.3</v>
      </c>
      <c r="J35" s="16">
        <v>398137.75</v>
      </c>
      <c r="K35" s="16">
        <v>349.72</v>
      </c>
      <c r="L35" s="40">
        <f t="shared" si="6"/>
        <v>-0.39371006630508354</v>
      </c>
      <c r="M35" s="41">
        <f t="shared" si="7"/>
        <v>9.4706507678150309E-2</v>
      </c>
    </row>
    <row r="36" spans="1:13" x14ac:dyDescent="0.35">
      <c r="A36" s="28" t="s">
        <v>24</v>
      </c>
      <c r="B36" s="60"/>
      <c r="C36" s="60"/>
      <c r="D36" s="60"/>
      <c r="E36" s="60"/>
      <c r="F36" s="17">
        <f t="shared" si="4"/>
        <v>0</v>
      </c>
      <c r="G36" s="17">
        <f t="shared" si="4"/>
        <v>0</v>
      </c>
      <c r="H36" s="17">
        <f t="shared" si="5"/>
        <v>0</v>
      </c>
      <c r="I36" s="16"/>
      <c r="J36" s="16"/>
      <c r="K36" s="16">
        <v>0</v>
      </c>
      <c r="L36" s="40">
        <f t="shared" si="6"/>
        <v>0</v>
      </c>
      <c r="M36" s="41">
        <f t="shared" si="7"/>
        <v>0</v>
      </c>
    </row>
    <row r="37" spans="1:13" x14ac:dyDescent="0.35">
      <c r="A37" s="28" t="s">
        <v>25</v>
      </c>
      <c r="B37" s="60"/>
      <c r="C37" s="60"/>
      <c r="D37" s="60"/>
      <c r="E37" s="60"/>
      <c r="F37" s="17">
        <f t="shared" si="4"/>
        <v>0</v>
      </c>
      <c r="G37" s="17">
        <f t="shared" si="4"/>
        <v>0</v>
      </c>
      <c r="H37" s="17">
        <f t="shared" si="5"/>
        <v>0</v>
      </c>
      <c r="I37" s="16"/>
      <c r="J37" s="16"/>
      <c r="K37" s="16">
        <v>0</v>
      </c>
      <c r="L37" s="40">
        <f t="shared" si="6"/>
        <v>0</v>
      </c>
      <c r="M37" s="41">
        <f t="shared" si="7"/>
        <v>0</v>
      </c>
    </row>
    <row r="38" spans="1:13" x14ac:dyDescent="0.35">
      <c r="A38" s="28" t="s">
        <v>26</v>
      </c>
      <c r="B38" s="60">
        <v>4039131.22</v>
      </c>
      <c r="C38" s="60">
        <v>106120.34</v>
      </c>
      <c r="D38" s="60">
        <v>8832.2000000000007</v>
      </c>
      <c r="E38" s="60">
        <v>446.6</v>
      </c>
      <c r="F38" s="17">
        <f t="shared" si="4"/>
        <v>457.3188129797785</v>
      </c>
      <c r="G38" s="17">
        <f t="shared" si="4"/>
        <v>237.618316166592</v>
      </c>
      <c r="H38" s="17">
        <f t="shared" si="5"/>
        <v>446.74435918437723</v>
      </c>
      <c r="I38" s="16">
        <v>3920212.96</v>
      </c>
      <c r="J38" s="63">
        <v>196117.75</v>
      </c>
      <c r="K38" s="16">
        <v>384.31</v>
      </c>
      <c r="L38" s="40">
        <f t="shared" si="6"/>
        <v>3.0334642840423712E-2</v>
      </c>
      <c r="M38" s="41">
        <f t="shared" si="7"/>
        <v>0.16245832579005809</v>
      </c>
    </row>
    <row r="39" spans="1:13" s="1" customFormat="1" thickBot="1" x14ac:dyDescent="0.35">
      <c r="A39" s="29" t="s">
        <v>27</v>
      </c>
      <c r="B39" s="44">
        <f>SUM(B27:B38)</f>
        <v>13057010.940000001</v>
      </c>
      <c r="C39" s="44">
        <f>SUM(C27:C38)</f>
        <v>784960.96</v>
      </c>
      <c r="D39" s="44">
        <f>SUM(D27:D38)</f>
        <v>35010.199999999997</v>
      </c>
      <c r="E39" s="44">
        <f>SUM(E27:E38)</f>
        <v>2822.2</v>
      </c>
      <c r="F39" s="44">
        <f>IF(D39=0,0,B39/D39)</f>
        <v>372.94876750204236</v>
      </c>
      <c r="G39" s="44">
        <f>IF(E39=0,0,C39/E39)</f>
        <v>278.13796329104952</v>
      </c>
      <c r="H39" s="44">
        <f>IF(D39+E39=0,0,(B39+C39)/(D39+E39))</f>
        <v>365.8761246973495</v>
      </c>
      <c r="I39" s="44">
        <f>SUM(I27:I38)</f>
        <v>15390668.02</v>
      </c>
      <c r="J39" s="44">
        <f>SUM(J27:J38)</f>
        <v>681950.5</v>
      </c>
      <c r="K39" s="38">
        <v>352.84</v>
      </c>
      <c r="L39" s="45">
        <f t="shared" si="6"/>
        <v>-0.15162805649289798</v>
      </c>
      <c r="M39" s="46">
        <f t="shared" si="7"/>
        <v>3.6946277908824175E-2</v>
      </c>
    </row>
    <row r="40" spans="1:13" x14ac:dyDescent="0.35">
      <c r="J40" s="15"/>
    </row>
    <row r="42" spans="1:13" ht="20" x14ac:dyDescent="0.4">
      <c r="A42" s="75" t="str">
        <f>"MÅLESTATISTIKK FOR TAKTEKKERE - GJENNOMSNITT HELE ÅRET  "&amp;FORS!$A$14</f>
        <v>MÅLESTATISTIKK FOR TAKTEKKERE - GJENNOMSNITT HELE ÅRET  2023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6" thickBo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35">
      <c r="A44" s="19"/>
      <c r="B44" s="20" t="s">
        <v>4</v>
      </c>
      <c r="C44" s="21"/>
      <c r="D44" s="20" t="s">
        <v>5</v>
      </c>
      <c r="E44" s="21"/>
      <c r="F44" s="20" t="str">
        <f>"Fortjeneste hele  "&amp;FORS!$A$14-0</f>
        <v>Fortjeneste hele  2023</v>
      </c>
      <c r="G44" s="22"/>
      <c r="H44" s="21"/>
      <c r="I44" s="20" t="str">
        <f>" Hele året  "&amp;FORS!$A$14-1</f>
        <v xml:space="preserve"> Hele året  2022</v>
      </c>
      <c r="J44" s="22"/>
      <c r="K44" s="21"/>
      <c r="L44" s="20" t="s">
        <v>6</v>
      </c>
      <c r="M44" s="23"/>
    </row>
    <row r="45" spans="1:13" x14ac:dyDescent="0.35">
      <c r="A45" s="24"/>
      <c r="B45" s="8" t="s">
        <v>7</v>
      </c>
      <c r="C45" s="8" t="s">
        <v>7</v>
      </c>
      <c r="D45" s="8" t="s">
        <v>7</v>
      </c>
      <c r="E45" s="8" t="s">
        <v>7</v>
      </c>
      <c r="F45" s="8" t="s">
        <v>7</v>
      </c>
      <c r="G45" s="8" t="s">
        <v>7</v>
      </c>
      <c r="H45" s="9" t="s">
        <v>8</v>
      </c>
      <c r="I45" s="8" t="s">
        <v>7</v>
      </c>
      <c r="J45" s="8" t="s">
        <v>7</v>
      </c>
      <c r="K45" s="9" t="s">
        <v>9</v>
      </c>
      <c r="L45" s="8" t="s">
        <v>7</v>
      </c>
      <c r="M45" s="25" t="s">
        <v>9</v>
      </c>
    </row>
    <row r="46" spans="1:13" x14ac:dyDescent="0.35">
      <c r="A46" s="26"/>
      <c r="B46" s="47" t="s">
        <v>10</v>
      </c>
      <c r="C46" s="47" t="s">
        <v>11</v>
      </c>
      <c r="D46" s="47" t="s">
        <v>10</v>
      </c>
      <c r="E46" s="47" t="s">
        <v>11</v>
      </c>
      <c r="F46" s="47" t="s">
        <v>10</v>
      </c>
      <c r="G46" s="47" t="s">
        <v>11</v>
      </c>
      <c r="H46" s="48" t="s">
        <v>12</v>
      </c>
      <c r="I46" s="47" t="s">
        <v>10</v>
      </c>
      <c r="J46" s="47" t="s">
        <v>11</v>
      </c>
      <c r="K46" s="48" t="s">
        <v>13</v>
      </c>
      <c r="L46" s="47" t="s">
        <v>10</v>
      </c>
      <c r="M46" s="49" t="s">
        <v>13</v>
      </c>
    </row>
    <row r="47" spans="1:13" x14ac:dyDescent="0.35">
      <c r="A47" s="28" t="s">
        <v>14</v>
      </c>
      <c r="B47" s="17">
        <f>SUMIFS(B$7:B$19,$A$7:$A$19,$A47)+SUMIFS(B$27:B$39,$A$27:$A$39,$A47)</f>
        <v>140416</v>
      </c>
      <c r="C47" s="17">
        <f t="shared" ref="C47:E58" si="8">SUMIFS(C$7:C$19,$A$7:$A$19,$A47)+SUMIFS(C$27:C$39,$A$27:$A$39,$A47)</f>
        <v>0</v>
      </c>
      <c r="D47" s="17">
        <f t="shared" si="8"/>
        <v>354.5</v>
      </c>
      <c r="E47" s="17">
        <f t="shared" si="8"/>
        <v>0</v>
      </c>
      <c r="F47" s="17">
        <f>IF(D47=0,0,B47/D47)</f>
        <v>396.09590973201693</v>
      </c>
      <c r="G47" s="17">
        <f>IF(E47=0,0,C27/E47)</f>
        <v>0</v>
      </c>
      <c r="H47" s="17">
        <f>IF(D47+E47=0,0,(B47+C47)/(D47+E47))</f>
        <v>396.09590973201693</v>
      </c>
      <c r="I47" s="17">
        <f>SUMIFS(I$7:I$19,$A$7:$A$19,$A47)+SUMIFS(I$27:I$39,$A$27:$A$39,$A47)</f>
        <v>0</v>
      </c>
      <c r="J47" s="17">
        <f>SUMIFS(J$7:J$19,$A$7:$A$19,$A47)+SUMIFS(J$27:J$39,$A$27:$A$39,$A47)</f>
        <v>0</v>
      </c>
      <c r="K47" s="16"/>
      <c r="L47" s="40">
        <f>IF(I47=0,0,(B47-I47)/I47)</f>
        <v>0</v>
      </c>
      <c r="M47" s="41">
        <f>IF(K47=0,0,(H47-K47)/K47)</f>
        <v>0</v>
      </c>
    </row>
    <row r="48" spans="1:13" x14ac:dyDescent="0.35">
      <c r="A48" s="28" t="s">
        <v>15</v>
      </c>
      <c r="B48" s="17">
        <f t="shared" ref="B48:B58" si="9">SUMIFS($B$7:$B$19,$A$7:$A$19,A48)+SUMIFS($B$27:$B$39,$A$27:$A$39,A48)</f>
        <v>0</v>
      </c>
      <c r="C48" s="17">
        <f t="shared" si="8"/>
        <v>0</v>
      </c>
      <c r="D48" s="17">
        <f t="shared" si="8"/>
        <v>0</v>
      </c>
      <c r="E48" s="17">
        <f t="shared" si="8"/>
        <v>0</v>
      </c>
      <c r="F48" s="17">
        <f t="shared" ref="F48:G58" si="10">IF(D48=0,0,B48/D48)</f>
        <v>0</v>
      </c>
      <c r="G48" s="17">
        <f t="shared" si="10"/>
        <v>0</v>
      </c>
      <c r="H48" s="17">
        <f t="shared" ref="H48:H58" si="11">IF(D48+E48=0,0,(B48+C48)/(D48+E48))</f>
        <v>0</v>
      </c>
      <c r="I48" s="17">
        <f t="shared" ref="I48:J58" si="12">SUMIFS(I$7:I$19,$A$7:$A$19,$A48)+SUMIFS(I$27:I$39,$A$27:$A$39,$A48)</f>
        <v>1231504.8500000001</v>
      </c>
      <c r="J48" s="17">
        <f t="shared" si="12"/>
        <v>0</v>
      </c>
      <c r="K48" s="16">
        <v>279.39</v>
      </c>
      <c r="L48" s="40">
        <f t="shared" ref="L48:L58" si="13">IF(I48=0,0,(B48-I48)/I48)</f>
        <v>-1</v>
      </c>
      <c r="M48" s="41">
        <f t="shared" ref="M48:M58" si="14">IF(K48=0,0,(H48-K48)/K48)</f>
        <v>-1</v>
      </c>
    </row>
    <row r="49" spans="1:13" x14ac:dyDescent="0.35">
      <c r="A49" s="28" t="s">
        <v>17</v>
      </c>
      <c r="B49" s="17">
        <f t="shared" si="9"/>
        <v>0</v>
      </c>
      <c r="C49" s="17">
        <f t="shared" si="8"/>
        <v>0</v>
      </c>
      <c r="D49" s="17">
        <f t="shared" si="8"/>
        <v>0</v>
      </c>
      <c r="E49" s="17">
        <f t="shared" si="8"/>
        <v>0</v>
      </c>
      <c r="F49" s="17">
        <f t="shared" si="10"/>
        <v>0</v>
      </c>
      <c r="G49" s="17">
        <f t="shared" si="10"/>
        <v>0</v>
      </c>
      <c r="H49" s="17">
        <f t="shared" si="11"/>
        <v>0</v>
      </c>
      <c r="I49" s="17">
        <f t="shared" si="12"/>
        <v>0</v>
      </c>
      <c r="J49" s="17">
        <f t="shared" si="12"/>
        <v>0</v>
      </c>
      <c r="K49" s="16">
        <v>0</v>
      </c>
      <c r="L49" s="40">
        <f t="shared" si="13"/>
        <v>0</v>
      </c>
      <c r="M49" s="41">
        <f t="shared" si="14"/>
        <v>0</v>
      </c>
    </row>
    <row r="50" spans="1:13" x14ac:dyDescent="0.35">
      <c r="A50" s="28" t="s">
        <v>18</v>
      </c>
      <c r="B50" s="17">
        <f t="shared" si="9"/>
        <v>0</v>
      </c>
      <c r="C50" s="17">
        <f t="shared" si="8"/>
        <v>0</v>
      </c>
      <c r="D50" s="17">
        <f t="shared" si="8"/>
        <v>0</v>
      </c>
      <c r="E50" s="17">
        <f t="shared" si="8"/>
        <v>0</v>
      </c>
      <c r="F50" s="17">
        <f t="shared" si="10"/>
        <v>0</v>
      </c>
      <c r="G50" s="17">
        <f t="shared" si="10"/>
        <v>0</v>
      </c>
      <c r="H50" s="17">
        <f t="shared" si="11"/>
        <v>0</v>
      </c>
      <c r="I50" s="17">
        <f t="shared" si="12"/>
        <v>0</v>
      </c>
      <c r="J50" s="17">
        <f t="shared" si="12"/>
        <v>0</v>
      </c>
      <c r="K50" s="16">
        <v>0</v>
      </c>
      <c r="L50" s="40">
        <f t="shared" si="13"/>
        <v>0</v>
      </c>
      <c r="M50" s="41">
        <f t="shared" si="14"/>
        <v>0</v>
      </c>
    </row>
    <row r="51" spans="1:13" x14ac:dyDescent="0.35">
      <c r="A51" s="28" t="s">
        <v>19</v>
      </c>
      <c r="B51" s="17">
        <f t="shared" si="9"/>
        <v>1899054.6400000001</v>
      </c>
      <c r="C51" s="17">
        <f t="shared" si="8"/>
        <v>233461.84</v>
      </c>
      <c r="D51" s="17">
        <f t="shared" si="8"/>
        <v>5744.55</v>
      </c>
      <c r="E51" s="17">
        <f t="shared" si="8"/>
        <v>1090.5</v>
      </c>
      <c r="F51" s="17">
        <f t="shared" si="10"/>
        <v>330.58370803631271</v>
      </c>
      <c r="G51" s="17">
        <f t="shared" si="10"/>
        <v>214.08696928014672</v>
      </c>
      <c r="H51" s="17">
        <f t="shared" si="11"/>
        <v>311.99720265396741</v>
      </c>
      <c r="I51" s="17">
        <f t="shared" si="12"/>
        <v>1127304.77</v>
      </c>
      <c r="J51" s="17">
        <f t="shared" si="12"/>
        <v>143330.68</v>
      </c>
      <c r="K51" s="16">
        <v>345.97</v>
      </c>
      <c r="L51" s="40">
        <f t="shared" si="13"/>
        <v>0.6845973604813187</v>
      </c>
      <c r="M51" s="41">
        <f t="shared" si="14"/>
        <v>-9.819578965237627E-2</v>
      </c>
    </row>
    <row r="52" spans="1:13" x14ac:dyDescent="0.35">
      <c r="A52" s="28" t="s">
        <v>20</v>
      </c>
      <c r="B52" s="17">
        <f t="shared" si="9"/>
        <v>0</v>
      </c>
      <c r="C52" s="17">
        <f t="shared" si="8"/>
        <v>0</v>
      </c>
      <c r="D52" s="39">
        <f t="shared" si="8"/>
        <v>0</v>
      </c>
      <c r="E52" s="17">
        <f t="shared" si="8"/>
        <v>0</v>
      </c>
      <c r="F52" s="17">
        <f>IF(D52=0,0,B52/D52)</f>
        <v>0</v>
      </c>
      <c r="G52" s="17">
        <f t="shared" si="10"/>
        <v>0</v>
      </c>
      <c r="H52" s="17">
        <f>IF(D52+E52=0,0,(B52+C52)/(D52+E52))</f>
        <v>0</v>
      </c>
      <c r="I52" s="17">
        <f t="shared" si="12"/>
        <v>0</v>
      </c>
      <c r="J52" s="17">
        <f t="shared" si="12"/>
        <v>0</v>
      </c>
      <c r="K52" s="16">
        <v>0</v>
      </c>
      <c r="L52" s="40">
        <f t="shared" si="13"/>
        <v>0</v>
      </c>
      <c r="M52" s="41">
        <f t="shared" si="14"/>
        <v>0</v>
      </c>
    </row>
    <row r="53" spans="1:13" x14ac:dyDescent="0.35">
      <c r="A53" s="28" t="s">
        <v>28</v>
      </c>
      <c r="B53" s="17">
        <f t="shared" si="9"/>
        <v>9995560.1999999993</v>
      </c>
      <c r="C53" s="17">
        <f t="shared" si="8"/>
        <v>0</v>
      </c>
      <c r="D53" s="17">
        <f t="shared" si="8"/>
        <v>31441.5</v>
      </c>
      <c r="E53" s="17">
        <f t="shared" si="8"/>
        <v>0</v>
      </c>
      <c r="F53" s="17">
        <f t="shared" si="10"/>
        <v>317.90977529698006</v>
      </c>
      <c r="G53" s="17">
        <f t="shared" si="10"/>
        <v>0</v>
      </c>
      <c r="H53" s="17">
        <f t="shared" si="11"/>
        <v>317.90977529698006</v>
      </c>
      <c r="I53" s="17">
        <f t="shared" si="12"/>
        <v>10211419.140000001</v>
      </c>
      <c r="J53" s="17">
        <f t="shared" si="12"/>
        <v>0</v>
      </c>
      <c r="K53" s="16">
        <v>318.89</v>
      </c>
      <c r="L53" s="40">
        <f t="shared" si="13"/>
        <v>-2.1138975595903442E-2</v>
      </c>
      <c r="M53" s="41">
        <f t="shared" si="14"/>
        <v>-3.0738646649939739E-3</v>
      </c>
    </row>
    <row r="54" spans="1:13" x14ac:dyDescent="0.35">
      <c r="A54" s="28" t="s">
        <v>22</v>
      </c>
      <c r="B54" s="17">
        <f t="shared" si="9"/>
        <v>2487808</v>
      </c>
      <c r="C54" s="17">
        <f t="shared" si="8"/>
        <v>0</v>
      </c>
      <c r="D54" s="17">
        <f t="shared" si="8"/>
        <v>6675</v>
      </c>
      <c r="E54" s="17">
        <f t="shared" si="8"/>
        <v>0</v>
      </c>
      <c r="F54" s="17">
        <f t="shared" si="10"/>
        <v>372.70531835205992</v>
      </c>
      <c r="G54" s="17">
        <f t="shared" si="10"/>
        <v>0</v>
      </c>
      <c r="H54" s="17">
        <f t="shared" si="11"/>
        <v>372.70531835205992</v>
      </c>
      <c r="I54" s="17">
        <f t="shared" si="12"/>
        <v>2464371.9299999997</v>
      </c>
      <c r="J54" s="17">
        <f t="shared" si="12"/>
        <v>0</v>
      </c>
      <c r="K54" s="16">
        <v>372.15</v>
      </c>
      <c r="L54" s="40">
        <f t="shared" si="13"/>
        <v>9.5099565591953081E-3</v>
      </c>
      <c r="M54" s="41">
        <f t="shared" si="14"/>
        <v>1.4921895796317127E-3</v>
      </c>
    </row>
    <row r="55" spans="1:13" x14ac:dyDescent="0.35">
      <c r="A55" s="28" t="s">
        <v>23</v>
      </c>
      <c r="B55" s="17">
        <f t="shared" si="9"/>
        <v>4309980.96</v>
      </c>
      <c r="C55" s="17">
        <f t="shared" si="8"/>
        <v>680106.35</v>
      </c>
      <c r="D55" s="17">
        <f t="shared" si="8"/>
        <v>11114.65</v>
      </c>
      <c r="E55" s="17">
        <f t="shared" si="8"/>
        <v>2335</v>
      </c>
      <c r="F55" s="17">
        <f t="shared" si="10"/>
        <v>387.77478013252778</v>
      </c>
      <c r="G55" s="17">
        <f t="shared" si="10"/>
        <v>291.2661027837259</v>
      </c>
      <c r="H55" s="17">
        <f t="shared" si="11"/>
        <v>371.01986371392564</v>
      </c>
      <c r="I55" s="17">
        <f t="shared" si="12"/>
        <v>6070498.1099999994</v>
      </c>
      <c r="J55" s="17">
        <f t="shared" si="12"/>
        <v>1191661.8700000001</v>
      </c>
      <c r="K55" s="16">
        <v>322.70999999999998</v>
      </c>
      <c r="L55" s="40">
        <f t="shared" si="13"/>
        <v>-0.29001197564000225</v>
      </c>
      <c r="M55" s="41">
        <f t="shared" si="14"/>
        <v>0.14970054759358453</v>
      </c>
    </row>
    <row r="56" spans="1:13" x14ac:dyDescent="0.35">
      <c r="A56" s="28" t="s">
        <v>24</v>
      </c>
      <c r="B56" s="17">
        <f t="shared" si="9"/>
        <v>0</v>
      </c>
      <c r="C56" s="17">
        <f t="shared" si="8"/>
        <v>0</v>
      </c>
      <c r="D56" s="17">
        <f t="shared" si="8"/>
        <v>0</v>
      </c>
      <c r="E56" s="17">
        <f t="shared" si="8"/>
        <v>0</v>
      </c>
      <c r="F56" s="17">
        <f>IF(D56=0,0,B56/D56)</f>
        <v>0</v>
      </c>
      <c r="G56" s="17">
        <f t="shared" si="10"/>
        <v>0</v>
      </c>
      <c r="H56" s="17">
        <f t="shared" si="11"/>
        <v>0</v>
      </c>
      <c r="I56" s="17">
        <f t="shared" si="12"/>
        <v>0</v>
      </c>
      <c r="J56" s="17">
        <f t="shared" si="12"/>
        <v>0</v>
      </c>
      <c r="K56" s="16">
        <v>0</v>
      </c>
      <c r="L56" s="40">
        <f t="shared" si="13"/>
        <v>0</v>
      </c>
      <c r="M56" s="41">
        <f t="shared" si="14"/>
        <v>0</v>
      </c>
    </row>
    <row r="57" spans="1:13" x14ac:dyDescent="0.35">
      <c r="A57" s="28" t="s">
        <v>25</v>
      </c>
      <c r="B57" s="17">
        <f t="shared" si="9"/>
        <v>0</v>
      </c>
      <c r="C57" s="17">
        <f t="shared" si="8"/>
        <v>0</v>
      </c>
      <c r="D57" s="17">
        <f t="shared" si="8"/>
        <v>0</v>
      </c>
      <c r="E57" s="17">
        <f>SUMIFS(E$7:E$19,$A$7:$A$19,$A57)+SUMIFS(E$27:E$39,$A$27:$A$39,$A57)</f>
        <v>0</v>
      </c>
      <c r="F57" s="17">
        <f>IF(D57=0,0,B57/D57)</f>
        <v>0</v>
      </c>
      <c r="G57" s="17">
        <f t="shared" si="10"/>
        <v>0</v>
      </c>
      <c r="H57" s="17">
        <f t="shared" si="11"/>
        <v>0</v>
      </c>
      <c r="I57" s="17">
        <f t="shared" si="12"/>
        <v>0</v>
      </c>
      <c r="J57" s="17">
        <f t="shared" si="12"/>
        <v>0</v>
      </c>
      <c r="K57" s="16">
        <v>0</v>
      </c>
      <c r="L57" s="40">
        <f t="shared" si="13"/>
        <v>0</v>
      </c>
      <c r="M57" s="41">
        <f t="shared" si="14"/>
        <v>0</v>
      </c>
    </row>
    <row r="58" spans="1:13" x14ac:dyDescent="0.35">
      <c r="A58" s="28" t="s">
        <v>26</v>
      </c>
      <c r="B58" s="17">
        <f t="shared" si="9"/>
        <v>7102123.2200000007</v>
      </c>
      <c r="C58" s="17">
        <f t="shared" si="8"/>
        <v>445752.6</v>
      </c>
      <c r="D58" s="39">
        <f t="shared" si="8"/>
        <v>15902.400000000001</v>
      </c>
      <c r="E58" s="17">
        <f t="shared" si="8"/>
        <v>1836</v>
      </c>
      <c r="F58" s="17">
        <f t="shared" si="10"/>
        <v>446.6070039742429</v>
      </c>
      <c r="G58" s="17">
        <f t="shared" si="10"/>
        <v>242.7846405228758</v>
      </c>
      <c r="H58" s="17">
        <f t="shared" si="11"/>
        <v>425.51052067830244</v>
      </c>
      <c r="I58" s="17">
        <f t="shared" si="12"/>
        <v>7771072.2300000004</v>
      </c>
      <c r="J58" s="17">
        <f t="shared" si="12"/>
        <v>482791.39</v>
      </c>
      <c r="K58" s="16">
        <v>386.61</v>
      </c>
      <c r="L58" s="40">
        <f t="shared" si="13"/>
        <v>-8.6081944704817101E-2</v>
      </c>
      <c r="M58" s="41">
        <f t="shared" si="14"/>
        <v>0.10061954082486854</v>
      </c>
    </row>
    <row r="59" spans="1:13" s="1" customFormat="1" thickBot="1" x14ac:dyDescent="0.35">
      <c r="A59" s="29" t="s">
        <v>27</v>
      </c>
      <c r="B59" s="44">
        <f>SUM(B47:B58)</f>
        <v>25934943.020000003</v>
      </c>
      <c r="C59" s="44">
        <f>SUM(C47:C58)</f>
        <v>1359320.79</v>
      </c>
      <c r="D59" s="44">
        <f>SUM(D47:D58)</f>
        <v>71232.600000000006</v>
      </c>
      <c r="E59" s="44">
        <f>SUM(E47:E58)</f>
        <v>5261.5</v>
      </c>
      <c r="F59" s="44">
        <f>IF(D59=0,0,B59/D59)</f>
        <v>364.08811443075223</v>
      </c>
      <c r="G59" s="44">
        <f>IF(E59=0,0,C59/E59)</f>
        <v>258.35233108429156</v>
      </c>
      <c r="H59" s="44">
        <f>IF(D59+E59=0,0,(B59+C59)/(D59+E59))</f>
        <v>356.81528130927745</v>
      </c>
      <c r="I59" s="44">
        <f>SUM(I47:I58)</f>
        <v>28876171.030000001</v>
      </c>
      <c r="J59" s="44">
        <f>SUM(J47:J58)</f>
        <v>1817783.94</v>
      </c>
      <c r="K59" s="50">
        <v>338.87</v>
      </c>
      <c r="L59" s="45">
        <f>IF(I59=0,0,(B59-I59)/I59)</f>
        <v>-0.10185657949401603</v>
      </c>
      <c r="M59" s="46">
        <f>IF(K59=0,0,(H59-K59)/K59)</f>
        <v>5.2956240768664821E-2</v>
      </c>
    </row>
    <row r="62" spans="1:13" x14ac:dyDescent="0.35">
      <c r="I62" s="15"/>
    </row>
    <row r="64" spans="1:13" x14ac:dyDescent="0.35">
      <c r="I64" s="15"/>
    </row>
  </sheetData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3.8" header="0.51181102362204722" footer="0.51181102362204722"/>
  <pageSetup paperSize="9" scale="85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pageSetUpPr fitToPage="1"/>
  </sheetPr>
  <dimension ref="A2:M64"/>
  <sheetViews>
    <sheetView showZeros="0" tabSelected="1" topLeftCell="A36" zoomScaleNormal="100" zoomScaleSheetLayoutView="100" zoomScalePageLayoutView="50" workbookViewId="0">
      <selection activeCell="N19" sqref="N19"/>
    </sheetView>
  </sheetViews>
  <sheetFormatPr baseColWidth="10" defaultColWidth="9" defaultRowHeight="15.5" x14ac:dyDescent="0.35"/>
  <cols>
    <col min="1" max="1" width="20.58203125" style="6" customWidth="1"/>
    <col min="2" max="2" width="15.33203125" style="5" customWidth="1"/>
    <col min="3" max="3" width="11.75" style="5" customWidth="1"/>
    <col min="4" max="4" width="12.25" style="5" customWidth="1"/>
    <col min="5" max="5" width="10.75" style="5" customWidth="1"/>
    <col min="6" max="8" width="10" style="5" customWidth="1"/>
    <col min="9" max="9" width="13.83203125" style="5" bestFit="1" customWidth="1"/>
    <col min="10" max="10" width="11.75" style="5" bestFit="1" customWidth="1"/>
    <col min="11" max="11" width="9.25" style="5" customWidth="1"/>
    <col min="12" max="13" width="10" style="5" customWidth="1"/>
    <col min="14" max="16384" width="9" style="5"/>
  </cols>
  <sheetData>
    <row r="2" spans="1:13" ht="20" x14ac:dyDescent="0.4">
      <c r="A2" s="75" t="str">
        <f>"MÅLESTATISTIKK FOR MURERE - 1. HALVÅR "&amp;FORS!$A$14</f>
        <v>MÅLESTATISTIKK FOR MURERE - 1. HALVÅR 2023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16" thickBo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35">
      <c r="A4" s="19"/>
      <c r="B4" s="20" t="s">
        <v>4</v>
      </c>
      <c r="C4" s="21"/>
      <c r="D4" s="20" t="s">
        <v>5</v>
      </c>
      <c r="E4" s="21"/>
      <c r="F4" s="20" t="str">
        <f>"Fortjeneste 1. halvår  "&amp;FORS!$A$14-0</f>
        <v>Fortjeneste 1. halvår  2023</v>
      </c>
      <c r="G4" s="22"/>
      <c r="H4" s="21"/>
      <c r="I4" s="20" t="str">
        <f>" 1. halvår  "&amp;FORS!$A$14-1</f>
        <v xml:space="preserve"> 1. halvår  2022</v>
      </c>
      <c r="J4" s="22"/>
      <c r="K4" s="21"/>
      <c r="L4" s="20" t="s">
        <v>6</v>
      </c>
      <c r="M4" s="23"/>
    </row>
    <row r="5" spans="1:13" x14ac:dyDescent="0.35">
      <c r="A5" s="24"/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  <c r="H5" s="9" t="s">
        <v>8</v>
      </c>
      <c r="I5" s="8" t="s">
        <v>7</v>
      </c>
      <c r="J5" s="8" t="s">
        <v>7</v>
      </c>
      <c r="K5" s="9" t="s">
        <v>9</v>
      </c>
      <c r="L5" s="8" t="s">
        <v>7</v>
      </c>
      <c r="M5" s="25" t="s">
        <v>9</v>
      </c>
    </row>
    <row r="6" spans="1:13" x14ac:dyDescent="0.35">
      <c r="A6" s="26"/>
      <c r="B6" s="10" t="s">
        <v>10</v>
      </c>
      <c r="C6" s="10" t="s">
        <v>11</v>
      </c>
      <c r="D6" s="10" t="s">
        <v>10</v>
      </c>
      <c r="E6" s="10" t="s">
        <v>11</v>
      </c>
      <c r="F6" s="10" t="s">
        <v>10</v>
      </c>
      <c r="G6" s="10" t="s">
        <v>11</v>
      </c>
      <c r="H6" s="11" t="s">
        <v>12</v>
      </c>
      <c r="I6" s="10" t="s">
        <v>10</v>
      </c>
      <c r="J6" s="10" t="s">
        <v>11</v>
      </c>
      <c r="K6" s="11" t="s">
        <v>13</v>
      </c>
      <c r="L6" s="10" t="s">
        <v>10</v>
      </c>
      <c r="M6" s="27" t="s">
        <v>13</v>
      </c>
    </row>
    <row r="7" spans="1:13" x14ac:dyDescent="0.35">
      <c r="A7" s="28" t="s">
        <v>14</v>
      </c>
      <c r="B7" s="18"/>
      <c r="C7" s="18"/>
      <c r="D7" s="18"/>
      <c r="E7" s="18"/>
      <c r="F7" s="17">
        <f>IF(D7=0,0,B7/D7)</f>
        <v>0</v>
      </c>
      <c r="G7" s="17">
        <f>IF(E7=0,0,C7/E7)</f>
        <v>0</v>
      </c>
      <c r="H7" s="17">
        <f>IF(D7+E7=0,0,(B7+C7)/(D7+E7))</f>
        <v>0</v>
      </c>
      <c r="I7" s="16"/>
      <c r="J7" s="16"/>
      <c r="K7" s="16">
        <v>0</v>
      </c>
      <c r="L7" s="40">
        <f>IF(I7=0,0,(B7-I7)/I7)</f>
        <v>0</v>
      </c>
      <c r="M7" s="41">
        <f>IF(K7=0,0,(H7-K7)/K7)</f>
        <v>0</v>
      </c>
    </row>
    <row r="8" spans="1:13" x14ac:dyDescent="0.35">
      <c r="A8" s="28" t="s">
        <v>15</v>
      </c>
      <c r="B8" s="18"/>
      <c r="C8" s="18"/>
      <c r="D8" s="18"/>
      <c r="E8" s="18"/>
      <c r="F8" s="17">
        <f t="shared" ref="F8:G18" si="0">IF(D8=0,0,B8/D8)</f>
        <v>0</v>
      </c>
      <c r="G8" s="17">
        <f t="shared" si="0"/>
        <v>0</v>
      </c>
      <c r="H8" s="17">
        <f t="shared" ref="H8:H18" si="1">IF(D8+E8=0,0,(B8+C8)/(D8+E8))</f>
        <v>0</v>
      </c>
      <c r="I8" s="16"/>
      <c r="J8" s="16"/>
      <c r="K8" s="16">
        <v>0</v>
      </c>
      <c r="L8" s="40">
        <f t="shared" ref="L8:L18" si="2">IF(I8=0,0,(B8-I8)/I8)</f>
        <v>0</v>
      </c>
      <c r="M8" s="41">
        <f t="shared" ref="M8:M18" si="3">IF(K8=0,0,(H8-K8)/K8)</f>
        <v>0</v>
      </c>
    </row>
    <row r="9" spans="1:13" x14ac:dyDescent="0.35">
      <c r="A9" s="28" t="s">
        <v>17</v>
      </c>
      <c r="B9" s="18"/>
      <c r="C9" s="18"/>
      <c r="D9" s="18"/>
      <c r="E9" s="18"/>
      <c r="F9" s="17">
        <f t="shared" si="0"/>
        <v>0</v>
      </c>
      <c r="G9" s="17">
        <f t="shared" si="0"/>
        <v>0</v>
      </c>
      <c r="H9" s="17">
        <f t="shared" si="1"/>
        <v>0</v>
      </c>
      <c r="I9" s="16"/>
      <c r="J9" s="16"/>
      <c r="K9" s="16">
        <v>0</v>
      </c>
      <c r="L9" s="40">
        <f t="shared" si="2"/>
        <v>0</v>
      </c>
      <c r="M9" s="41">
        <f t="shared" si="3"/>
        <v>0</v>
      </c>
    </row>
    <row r="10" spans="1:13" x14ac:dyDescent="0.35">
      <c r="A10" s="28" t="s">
        <v>18</v>
      </c>
      <c r="B10" s="18"/>
      <c r="C10" s="18"/>
      <c r="D10" s="18"/>
      <c r="E10" s="18"/>
      <c r="F10" s="17">
        <f t="shared" si="0"/>
        <v>0</v>
      </c>
      <c r="G10" s="17">
        <f t="shared" si="0"/>
        <v>0</v>
      </c>
      <c r="H10" s="17">
        <f t="shared" si="1"/>
        <v>0</v>
      </c>
      <c r="I10" s="16"/>
      <c r="J10" s="16"/>
      <c r="K10" s="16">
        <v>0</v>
      </c>
      <c r="L10" s="40">
        <f t="shared" si="2"/>
        <v>0</v>
      </c>
      <c r="M10" s="41">
        <f t="shared" si="3"/>
        <v>0</v>
      </c>
    </row>
    <row r="11" spans="1:13" x14ac:dyDescent="0.35">
      <c r="A11" s="28" t="s">
        <v>19</v>
      </c>
      <c r="B11" s="18"/>
      <c r="C11" s="18"/>
      <c r="D11" s="18"/>
      <c r="E11" s="18"/>
      <c r="F11" s="17">
        <f t="shared" si="0"/>
        <v>0</v>
      </c>
      <c r="G11" s="17">
        <f t="shared" si="0"/>
        <v>0</v>
      </c>
      <c r="H11" s="17">
        <f t="shared" si="1"/>
        <v>0</v>
      </c>
      <c r="I11" s="16"/>
      <c r="J11" s="16"/>
      <c r="K11" s="16">
        <v>0</v>
      </c>
      <c r="L11" s="40">
        <f t="shared" si="2"/>
        <v>0</v>
      </c>
      <c r="M11" s="41">
        <f t="shared" si="3"/>
        <v>0</v>
      </c>
    </row>
    <row r="12" spans="1:13" x14ac:dyDescent="0.35">
      <c r="A12" s="28" t="s">
        <v>20</v>
      </c>
      <c r="B12" s="18"/>
      <c r="C12" s="18"/>
      <c r="D12" s="18"/>
      <c r="E12" s="18"/>
      <c r="F12" s="17">
        <f t="shared" si="0"/>
        <v>0</v>
      </c>
      <c r="G12" s="17">
        <f t="shared" si="0"/>
        <v>0</v>
      </c>
      <c r="H12" s="17">
        <f t="shared" si="1"/>
        <v>0</v>
      </c>
      <c r="I12" s="16"/>
      <c r="J12" s="16"/>
      <c r="K12" s="16">
        <v>0</v>
      </c>
      <c r="L12" s="40">
        <f t="shared" si="2"/>
        <v>0</v>
      </c>
      <c r="M12" s="41">
        <f t="shared" si="3"/>
        <v>0</v>
      </c>
    </row>
    <row r="13" spans="1:13" x14ac:dyDescent="0.35">
      <c r="A13" s="28" t="s">
        <v>21</v>
      </c>
      <c r="B13" s="18"/>
      <c r="C13" s="18"/>
      <c r="D13" s="18"/>
      <c r="E13" s="18"/>
      <c r="F13" s="17">
        <f t="shared" si="0"/>
        <v>0</v>
      </c>
      <c r="G13" s="17">
        <f t="shared" si="0"/>
        <v>0</v>
      </c>
      <c r="H13" s="17">
        <f t="shared" si="1"/>
        <v>0</v>
      </c>
      <c r="I13" s="16"/>
      <c r="J13" s="16"/>
      <c r="K13" s="16"/>
      <c r="L13" s="40">
        <f t="shared" si="2"/>
        <v>0</v>
      </c>
      <c r="M13" s="41">
        <f t="shared" si="3"/>
        <v>0</v>
      </c>
    </row>
    <row r="14" spans="1:13" x14ac:dyDescent="0.35">
      <c r="A14" s="28" t="s">
        <v>22</v>
      </c>
      <c r="B14" s="18"/>
      <c r="C14" s="18"/>
      <c r="D14" s="18"/>
      <c r="E14" s="18"/>
      <c r="F14" s="17">
        <f t="shared" si="0"/>
        <v>0</v>
      </c>
      <c r="G14" s="17">
        <f t="shared" si="0"/>
        <v>0</v>
      </c>
      <c r="H14" s="17">
        <f t="shared" si="1"/>
        <v>0</v>
      </c>
      <c r="I14" s="16"/>
      <c r="J14" s="16"/>
      <c r="K14" s="16">
        <v>0</v>
      </c>
      <c r="L14" s="40">
        <f t="shared" si="2"/>
        <v>0</v>
      </c>
      <c r="M14" s="41">
        <f t="shared" si="3"/>
        <v>0</v>
      </c>
    </row>
    <row r="15" spans="1:13" x14ac:dyDescent="0.35">
      <c r="A15" s="28" t="s">
        <v>23</v>
      </c>
      <c r="B15" s="16">
        <v>3432607.73</v>
      </c>
      <c r="C15" s="16">
        <v>1116396.55</v>
      </c>
      <c r="D15" s="16">
        <v>10304.43</v>
      </c>
      <c r="E15" s="16">
        <v>4476.8</v>
      </c>
      <c r="F15" s="17">
        <f t="shared" si="0"/>
        <v>333.11961263262498</v>
      </c>
      <c r="G15" s="17">
        <f t="shared" si="0"/>
        <v>249.37378261258041</v>
      </c>
      <c r="H15" s="17">
        <f t="shared" si="1"/>
        <v>307.75546284037256</v>
      </c>
      <c r="I15" s="18">
        <v>3677969.13</v>
      </c>
      <c r="J15" s="16">
        <v>251439.17</v>
      </c>
      <c r="K15" s="16">
        <v>307.51</v>
      </c>
      <c r="L15" s="40">
        <f t="shared" si="2"/>
        <v>-6.6711109127770174E-2</v>
      </c>
      <c r="M15" s="41">
        <f t="shared" si="3"/>
        <v>7.9822718081547868E-4</v>
      </c>
    </row>
    <row r="16" spans="1:13" x14ac:dyDescent="0.35">
      <c r="A16" s="28" t="s">
        <v>24</v>
      </c>
      <c r="B16" s="18"/>
      <c r="C16" s="18"/>
      <c r="D16" s="18"/>
      <c r="E16" s="18"/>
      <c r="F16" s="17">
        <f t="shared" si="0"/>
        <v>0</v>
      </c>
      <c r="G16" s="17">
        <f t="shared" si="0"/>
        <v>0</v>
      </c>
      <c r="H16" s="17">
        <f t="shared" si="1"/>
        <v>0</v>
      </c>
      <c r="I16" s="16"/>
      <c r="J16" s="16"/>
      <c r="K16" s="16">
        <v>0</v>
      </c>
      <c r="L16" s="40">
        <f t="shared" si="2"/>
        <v>0</v>
      </c>
      <c r="M16" s="41">
        <f t="shared" si="3"/>
        <v>0</v>
      </c>
    </row>
    <row r="17" spans="1:13" x14ac:dyDescent="0.35">
      <c r="A17" s="28" t="s">
        <v>25</v>
      </c>
      <c r="B17" s="18">
        <v>152404</v>
      </c>
      <c r="C17" s="18">
        <v>0</v>
      </c>
      <c r="D17" s="18">
        <v>477</v>
      </c>
      <c r="E17" s="18"/>
      <c r="F17" s="17">
        <f t="shared" si="0"/>
        <v>319.50524109014674</v>
      </c>
      <c r="G17" s="17">
        <f t="shared" si="0"/>
        <v>0</v>
      </c>
      <c r="H17" s="17">
        <f t="shared" si="1"/>
        <v>319.50524109014674</v>
      </c>
      <c r="I17" s="16">
        <v>854606</v>
      </c>
      <c r="J17" s="16">
        <v>0</v>
      </c>
      <c r="K17" s="16">
        <v>363.58</v>
      </c>
      <c r="L17" s="40">
        <f t="shared" si="2"/>
        <v>-0.82166752866233095</v>
      </c>
      <c r="M17" s="41">
        <f t="shared" si="3"/>
        <v>-0.1212243767804974</v>
      </c>
    </row>
    <row r="18" spans="1:13" x14ac:dyDescent="0.35">
      <c r="A18" s="28" t="s">
        <v>26</v>
      </c>
      <c r="B18" s="18">
        <v>8760325</v>
      </c>
      <c r="C18" s="18">
        <v>910954</v>
      </c>
      <c r="D18" s="18">
        <v>26537</v>
      </c>
      <c r="E18" s="18">
        <v>3996</v>
      </c>
      <c r="F18" s="17">
        <f t="shared" si="0"/>
        <v>330.11738327618042</v>
      </c>
      <c r="G18" s="17">
        <f t="shared" si="0"/>
        <v>227.96646646646647</v>
      </c>
      <c r="H18" s="17">
        <f t="shared" si="1"/>
        <v>316.748403366849</v>
      </c>
      <c r="I18" s="18">
        <v>13721474</v>
      </c>
      <c r="J18" s="16"/>
      <c r="K18" s="16">
        <v>329.41</v>
      </c>
      <c r="L18" s="40">
        <f t="shared" si="2"/>
        <v>-0.36156093725790683</v>
      </c>
      <c r="M18" s="41">
        <f t="shared" si="3"/>
        <v>-3.8437195692756804E-2</v>
      </c>
    </row>
    <row r="19" spans="1:13" s="1" customFormat="1" thickBot="1" x14ac:dyDescent="0.35">
      <c r="A19" s="29" t="s">
        <v>27</v>
      </c>
      <c r="B19" s="30">
        <f>SUM(B7:B18)</f>
        <v>12345336.73</v>
      </c>
      <c r="C19" s="30">
        <f>SUM(C7:C18)</f>
        <v>2027350.55</v>
      </c>
      <c r="D19" s="30">
        <f>SUM(D7:D18)</f>
        <v>37318.43</v>
      </c>
      <c r="E19" s="30">
        <f>SUM(E7:E18)</f>
        <v>8472.7999999999993</v>
      </c>
      <c r="F19" s="30">
        <f>IF(D19=0,0,B19/D19)</f>
        <v>330.81072086901833</v>
      </c>
      <c r="G19" s="30">
        <f>IF(E19=0,0,C19/E19)</f>
        <v>239.27751746766126</v>
      </c>
      <c r="H19" s="30">
        <f>IF(D19+E19=0,0,(B19+C19)/(D19+E19))</f>
        <v>313.87423486986489</v>
      </c>
      <c r="I19" s="30">
        <f>SUM(I7:I18)</f>
        <v>18254049.129999999</v>
      </c>
      <c r="J19" s="30">
        <f>SUM(J7:J18)</f>
        <v>251439.17</v>
      </c>
      <c r="K19" s="31">
        <v>325.89</v>
      </c>
      <c r="L19" s="42">
        <f>IF(I19=0,0,(B19-I19)/I19)</f>
        <v>-0.32369324514905579</v>
      </c>
      <c r="M19" s="43">
        <f>IF(K19=0,0,(H19-K19)/K19)</f>
        <v>-3.6870616251296742E-2</v>
      </c>
    </row>
    <row r="22" spans="1:13" ht="20" x14ac:dyDescent="0.4">
      <c r="A22" s="75" t="str">
        <f>"MÅLESTATISTIKK FOR MURERE - 2. HALVÅR "&amp;FORS!$A$14</f>
        <v>MÅLESTATISTIKK FOR MURERE - 2. HALVÅR 2023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3" ht="16" thickBot="1" x14ac:dyDescent="0.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5">
      <c r="A24" s="19"/>
      <c r="B24" s="20" t="s">
        <v>4</v>
      </c>
      <c r="C24" s="21"/>
      <c r="D24" s="20" t="s">
        <v>5</v>
      </c>
      <c r="E24" s="21"/>
      <c r="F24" s="20" t="str">
        <f>"Fortjeneste 2. halvår  "&amp;FORS!$A$14-0</f>
        <v>Fortjeneste 2. halvår  2023</v>
      </c>
      <c r="G24" s="22"/>
      <c r="H24" s="21"/>
      <c r="I24" s="20" t="str">
        <f>" 2. halvår  "&amp;FORS!$A$14-1</f>
        <v xml:space="preserve"> 2. halvår  2022</v>
      </c>
      <c r="J24" s="22"/>
      <c r="K24" s="21"/>
      <c r="L24" s="20" t="s">
        <v>6</v>
      </c>
      <c r="M24" s="23"/>
    </row>
    <row r="25" spans="1:13" x14ac:dyDescent="0.35">
      <c r="A25" s="24"/>
      <c r="B25" s="8" t="s">
        <v>7</v>
      </c>
      <c r="C25" s="8" t="s">
        <v>7</v>
      </c>
      <c r="D25" s="8" t="s">
        <v>7</v>
      </c>
      <c r="E25" s="8" t="s">
        <v>7</v>
      </c>
      <c r="F25" s="8" t="s">
        <v>7</v>
      </c>
      <c r="G25" s="8" t="s">
        <v>7</v>
      </c>
      <c r="H25" s="9" t="s">
        <v>8</v>
      </c>
      <c r="I25" s="8" t="s">
        <v>7</v>
      </c>
      <c r="J25" s="8" t="s">
        <v>7</v>
      </c>
      <c r="K25" s="9" t="s">
        <v>9</v>
      </c>
      <c r="L25" s="8" t="s">
        <v>7</v>
      </c>
      <c r="M25" s="25" t="s">
        <v>9</v>
      </c>
    </row>
    <row r="26" spans="1:13" x14ac:dyDescent="0.35">
      <c r="A26" s="26"/>
      <c r="B26" s="10" t="s">
        <v>10</v>
      </c>
      <c r="C26" s="10" t="s">
        <v>11</v>
      </c>
      <c r="D26" s="10" t="s">
        <v>10</v>
      </c>
      <c r="E26" s="10" t="s">
        <v>11</v>
      </c>
      <c r="F26" s="10" t="s">
        <v>10</v>
      </c>
      <c r="G26" s="10" t="s">
        <v>11</v>
      </c>
      <c r="H26" s="11" t="s">
        <v>12</v>
      </c>
      <c r="I26" s="10" t="s">
        <v>10</v>
      </c>
      <c r="J26" s="10" t="s">
        <v>11</v>
      </c>
      <c r="K26" s="11" t="s">
        <v>13</v>
      </c>
      <c r="L26" s="10" t="s">
        <v>10</v>
      </c>
      <c r="M26" s="27" t="s">
        <v>13</v>
      </c>
    </row>
    <row r="27" spans="1:13" x14ac:dyDescent="0.35">
      <c r="A27" s="28" t="s">
        <v>14</v>
      </c>
      <c r="B27" s="18"/>
      <c r="C27" s="18"/>
      <c r="D27" s="18"/>
      <c r="E27" s="18"/>
      <c r="F27" s="17">
        <f t="shared" ref="F27:G38" si="4">IF(D27=0,0,B27/D27)</f>
        <v>0</v>
      </c>
      <c r="G27" s="17">
        <f t="shared" si="4"/>
        <v>0</v>
      </c>
      <c r="H27" s="17">
        <f>IF(D27+E27=0,0,(B27+C27)/(D27+E27))</f>
        <v>0</v>
      </c>
      <c r="I27" s="16"/>
      <c r="J27" s="16"/>
      <c r="K27" s="16">
        <v>0</v>
      </c>
      <c r="L27" s="40">
        <f>IF(I27=0,0,(B27-I27)/I27)</f>
        <v>0</v>
      </c>
      <c r="M27" s="41">
        <f>IF(K27=0,0,(H27-K27)/K27)</f>
        <v>0</v>
      </c>
    </row>
    <row r="28" spans="1:13" x14ac:dyDescent="0.35">
      <c r="A28" s="28" t="s">
        <v>15</v>
      </c>
      <c r="B28" s="18"/>
      <c r="C28" s="18"/>
      <c r="D28" s="18"/>
      <c r="E28" s="18"/>
      <c r="F28" s="17">
        <f t="shared" si="4"/>
        <v>0</v>
      </c>
      <c r="G28" s="17">
        <f t="shared" si="4"/>
        <v>0</v>
      </c>
      <c r="H28" s="17">
        <f t="shared" ref="H28:H38" si="5">IF(D28+E28=0,0,(B28+C28)/(D28+E28))</f>
        <v>0</v>
      </c>
      <c r="I28" s="18"/>
      <c r="J28" s="16"/>
      <c r="K28" s="16"/>
      <c r="L28" s="40">
        <f t="shared" ref="L28:L39" si="6">IF(I28=0,0,(B28-I28)/I28)</f>
        <v>0</v>
      </c>
      <c r="M28" s="41">
        <f t="shared" ref="M28:M39" si="7">IF(K28=0,0,(H28-K28)/K28)</f>
        <v>0</v>
      </c>
    </row>
    <row r="29" spans="1:13" x14ac:dyDescent="0.35">
      <c r="A29" s="28" t="s">
        <v>17</v>
      </c>
      <c r="B29" s="18"/>
      <c r="C29" s="18"/>
      <c r="D29" s="18"/>
      <c r="E29" s="18"/>
      <c r="F29" s="17">
        <f t="shared" si="4"/>
        <v>0</v>
      </c>
      <c r="G29" s="17">
        <f t="shared" si="4"/>
        <v>0</v>
      </c>
      <c r="H29" s="17">
        <f t="shared" si="5"/>
        <v>0</v>
      </c>
      <c r="I29" s="16"/>
      <c r="J29" s="16"/>
      <c r="K29" s="16">
        <v>0</v>
      </c>
      <c r="L29" s="40">
        <f t="shared" si="6"/>
        <v>0</v>
      </c>
      <c r="M29" s="41">
        <f t="shared" si="7"/>
        <v>0</v>
      </c>
    </row>
    <row r="30" spans="1:13" x14ac:dyDescent="0.35">
      <c r="A30" s="28" t="s">
        <v>18</v>
      </c>
      <c r="B30" s="18"/>
      <c r="C30" s="18"/>
      <c r="D30" s="18"/>
      <c r="E30" s="18"/>
      <c r="F30" s="17">
        <f t="shared" si="4"/>
        <v>0</v>
      </c>
      <c r="G30" s="17">
        <f t="shared" si="4"/>
        <v>0</v>
      </c>
      <c r="H30" s="17">
        <f t="shared" si="5"/>
        <v>0</v>
      </c>
      <c r="I30" s="16"/>
      <c r="J30" s="16"/>
      <c r="K30" s="16">
        <v>0</v>
      </c>
      <c r="L30" s="40">
        <f t="shared" si="6"/>
        <v>0</v>
      </c>
      <c r="M30" s="41">
        <f t="shared" si="7"/>
        <v>0</v>
      </c>
    </row>
    <row r="31" spans="1:13" x14ac:dyDescent="0.35">
      <c r="A31" s="28" t="s">
        <v>19</v>
      </c>
      <c r="B31" s="18"/>
      <c r="C31" s="18"/>
      <c r="D31" s="18"/>
      <c r="E31" s="18"/>
      <c r="F31" s="17">
        <f t="shared" si="4"/>
        <v>0</v>
      </c>
      <c r="G31" s="17">
        <f t="shared" si="4"/>
        <v>0</v>
      </c>
      <c r="H31" s="17">
        <f t="shared" si="5"/>
        <v>0</v>
      </c>
      <c r="I31" s="16"/>
      <c r="J31" s="16"/>
      <c r="K31" s="16">
        <v>0</v>
      </c>
      <c r="L31" s="40">
        <f t="shared" si="6"/>
        <v>0</v>
      </c>
      <c r="M31" s="41">
        <f t="shared" si="7"/>
        <v>0</v>
      </c>
    </row>
    <row r="32" spans="1:13" x14ac:dyDescent="0.35">
      <c r="A32" s="28" t="s">
        <v>20</v>
      </c>
      <c r="B32" s="18"/>
      <c r="C32" s="18"/>
      <c r="D32" s="18"/>
      <c r="E32" s="18"/>
      <c r="F32" s="17">
        <f t="shared" si="4"/>
        <v>0</v>
      </c>
      <c r="G32" s="17">
        <f t="shared" si="4"/>
        <v>0</v>
      </c>
      <c r="H32" s="17">
        <f t="shared" si="5"/>
        <v>0</v>
      </c>
      <c r="I32" s="18"/>
      <c r="J32" s="16"/>
      <c r="K32" s="16">
        <v>0</v>
      </c>
      <c r="L32" s="40">
        <f t="shared" si="6"/>
        <v>0</v>
      </c>
      <c r="M32" s="41">
        <f t="shared" si="7"/>
        <v>0</v>
      </c>
    </row>
    <row r="33" spans="1:13" x14ac:dyDescent="0.35">
      <c r="A33" s="28" t="s">
        <v>21</v>
      </c>
      <c r="B33" s="18"/>
      <c r="C33" s="18"/>
      <c r="D33" s="18"/>
      <c r="E33" s="18"/>
      <c r="F33" s="17">
        <f t="shared" si="4"/>
        <v>0</v>
      </c>
      <c r="G33" s="17">
        <f t="shared" si="4"/>
        <v>0</v>
      </c>
      <c r="H33" s="17">
        <f t="shared" si="5"/>
        <v>0</v>
      </c>
      <c r="I33" s="16"/>
      <c r="J33" s="16"/>
      <c r="K33" s="16"/>
      <c r="L33" s="40">
        <f t="shared" si="6"/>
        <v>0</v>
      </c>
      <c r="M33" s="41">
        <f t="shared" si="7"/>
        <v>0</v>
      </c>
    </row>
    <row r="34" spans="1:13" x14ac:dyDescent="0.35">
      <c r="A34" s="28" t="s">
        <v>22</v>
      </c>
      <c r="B34" s="18"/>
      <c r="C34" s="18"/>
      <c r="D34" s="18"/>
      <c r="E34" s="18"/>
      <c r="F34" s="17">
        <f t="shared" si="4"/>
        <v>0</v>
      </c>
      <c r="G34" s="17">
        <f t="shared" si="4"/>
        <v>0</v>
      </c>
      <c r="H34" s="17">
        <f t="shared" si="5"/>
        <v>0</v>
      </c>
      <c r="I34" s="16"/>
      <c r="J34" s="16"/>
      <c r="K34" s="16">
        <v>0</v>
      </c>
      <c r="L34" s="40">
        <f t="shared" si="6"/>
        <v>0</v>
      </c>
      <c r="M34" s="41">
        <f t="shared" si="7"/>
        <v>0</v>
      </c>
    </row>
    <row r="35" spans="1:13" x14ac:dyDescent="0.35">
      <c r="A35" s="28" t="s">
        <v>23</v>
      </c>
      <c r="B35" s="68">
        <v>2645851.3499999996</v>
      </c>
      <c r="C35" s="68">
        <v>362189.78</v>
      </c>
      <c r="D35" s="68">
        <v>7511.92</v>
      </c>
      <c r="E35" s="68">
        <v>1407.08</v>
      </c>
      <c r="F35" s="17">
        <f t="shared" si="4"/>
        <v>352.22038440238975</v>
      </c>
      <c r="G35" s="17">
        <f t="shared" si="4"/>
        <v>257.40525058987407</v>
      </c>
      <c r="H35" s="17">
        <f t="shared" si="5"/>
        <v>337.26215158650069</v>
      </c>
      <c r="I35" s="16">
        <v>5752507.04</v>
      </c>
      <c r="J35" s="16">
        <v>926542.69</v>
      </c>
      <c r="K35" s="16">
        <v>294.02999999999997</v>
      </c>
      <c r="L35" s="40">
        <f t="shared" si="6"/>
        <v>-0.54005247944903001</v>
      </c>
      <c r="M35" s="41">
        <f t="shared" si="7"/>
        <v>0.14703313126722009</v>
      </c>
    </row>
    <row r="36" spans="1:13" x14ac:dyDescent="0.35">
      <c r="A36" s="28" t="s">
        <v>24</v>
      </c>
      <c r="B36" s="18"/>
      <c r="C36" s="18"/>
      <c r="D36" s="18"/>
      <c r="E36" s="18"/>
      <c r="F36" s="17">
        <f t="shared" si="4"/>
        <v>0</v>
      </c>
      <c r="G36" s="17">
        <f t="shared" si="4"/>
        <v>0</v>
      </c>
      <c r="H36" s="17">
        <f t="shared" si="5"/>
        <v>0</v>
      </c>
      <c r="I36" s="16"/>
      <c r="J36" s="16"/>
      <c r="K36" s="16">
        <v>0</v>
      </c>
      <c r="L36" s="40">
        <f t="shared" si="6"/>
        <v>0</v>
      </c>
      <c r="M36" s="41">
        <f t="shared" si="7"/>
        <v>0</v>
      </c>
    </row>
    <row r="37" spans="1:13" x14ac:dyDescent="0.35">
      <c r="A37" s="28" t="s">
        <v>25</v>
      </c>
      <c r="B37" s="18">
        <v>1754434.6</v>
      </c>
      <c r="C37" s="18">
        <v>0</v>
      </c>
      <c r="D37" s="18">
        <v>5214</v>
      </c>
      <c r="E37" s="18">
        <v>0</v>
      </c>
      <c r="F37" s="17">
        <f t="shared" si="4"/>
        <v>336.48534714230919</v>
      </c>
      <c r="G37" s="17">
        <f t="shared" si="4"/>
        <v>0</v>
      </c>
      <c r="H37" s="17">
        <f t="shared" si="5"/>
        <v>336.48534714230919</v>
      </c>
      <c r="I37" s="16">
        <v>235631</v>
      </c>
      <c r="J37" s="16">
        <v>0</v>
      </c>
      <c r="K37" s="16">
        <v>328.18</v>
      </c>
      <c r="L37" s="40">
        <f t="shared" si="6"/>
        <v>6.4456866880843355</v>
      </c>
      <c r="M37" s="41">
        <f t="shared" si="7"/>
        <v>2.5307292163779596E-2</v>
      </c>
    </row>
    <row r="38" spans="1:13" x14ac:dyDescent="0.35">
      <c r="A38" s="28" t="s">
        <v>26</v>
      </c>
      <c r="B38" s="18">
        <v>8645730</v>
      </c>
      <c r="C38" s="18"/>
      <c r="D38" s="18">
        <v>23687</v>
      </c>
      <c r="E38" s="18"/>
      <c r="F38" s="17">
        <f t="shared" si="4"/>
        <v>364.9989445687508</v>
      </c>
      <c r="G38" s="17">
        <f t="shared" si="4"/>
        <v>0</v>
      </c>
      <c r="H38" s="17">
        <f t="shared" si="5"/>
        <v>364.9989445687508</v>
      </c>
      <c r="I38" s="16">
        <v>15368624</v>
      </c>
      <c r="J38" s="16"/>
      <c r="K38" s="16">
        <v>370.57</v>
      </c>
      <c r="L38" s="40">
        <f t="shared" si="6"/>
        <v>-0.4374428055498007</v>
      </c>
      <c r="M38" s="41">
        <f t="shared" si="7"/>
        <v>-1.5033746475022782E-2</v>
      </c>
    </row>
    <row r="39" spans="1:13" s="1" customFormat="1" thickBot="1" x14ac:dyDescent="0.35">
      <c r="A39" s="29" t="s">
        <v>27</v>
      </c>
      <c r="B39" s="44">
        <f>SUM(B27:B38)</f>
        <v>13046015.949999999</v>
      </c>
      <c r="C39" s="44">
        <f>SUM(C27:C38)</f>
        <v>362189.78</v>
      </c>
      <c r="D39" s="44">
        <f>SUM(D27:D38)</f>
        <v>36412.92</v>
      </c>
      <c r="E39" s="44">
        <f>SUM(E27:E38)</f>
        <v>1407.08</v>
      </c>
      <c r="F39" s="44">
        <f>IF(D39=0,0,B39/D39)</f>
        <v>358.27986192812881</v>
      </c>
      <c r="G39" s="44">
        <f>IF(E39=0,0,C39/E39)</f>
        <v>257.40525058987407</v>
      </c>
      <c r="H39" s="44">
        <f>IF(D39+E39=0,0,(B39+C39)/(D39+E39))</f>
        <v>354.52685695399254</v>
      </c>
      <c r="I39" s="44">
        <f>SUM(I27:I38)</f>
        <v>21356762.039999999</v>
      </c>
      <c r="J39" s="44">
        <f>SUM(J27:J38)</f>
        <v>926542.69</v>
      </c>
      <c r="K39" s="50">
        <v>343.31</v>
      </c>
      <c r="L39" s="45">
        <f t="shared" si="6"/>
        <v>-0.38913886264380554</v>
      </c>
      <c r="M39" s="46">
        <f t="shared" si="7"/>
        <v>3.2672677620787433E-2</v>
      </c>
    </row>
    <row r="40" spans="1:13" x14ac:dyDescent="0.35">
      <c r="J40" s="15"/>
    </row>
    <row r="42" spans="1:13" ht="20" x14ac:dyDescent="0.4">
      <c r="A42" s="75" t="str">
        <f>"MÅLESTATISTIKK FOR MURERE - GJENNOMSNITT HELE ÅRET  "&amp;FORS!$A$14</f>
        <v>MÅLESTATISTIKK FOR MURERE - GJENNOMSNITT HELE ÅRET  2023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6" thickBot="1" x14ac:dyDescent="0.4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x14ac:dyDescent="0.35">
      <c r="A44" s="19"/>
      <c r="B44" s="20" t="s">
        <v>4</v>
      </c>
      <c r="C44" s="21"/>
      <c r="D44" s="20" t="s">
        <v>5</v>
      </c>
      <c r="E44" s="21"/>
      <c r="F44" s="20" t="str">
        <f>"Fortjeneste hele  "&amp;FORS!$A$14-0</f>
        <v>Fortjeneste hele  2023</v>
      </c>
      <c r="G44" s="22"/>
      <c r="H44" s="21"/>
      <c r="I44" s="20" t="str">
        <f>" Hele året  "&amp;FORS!$A$14-1</f>
        <v xml:space="preserve"> Hele året  2022</v>
      </c>
      <c r="J44" s="22"/>
      <c r="K44" s="21"/>
      <c r="L44" s="20" t="s">
        <v>6</v>
      </c>
      <c r="M44" s="23"/>
    </row>
    <row r="45" spans="1:13" x14ac:dyDescent="0.35">
      <c r="A45" s="24"/>
      <c r="B45" s="8" t="s">
        <v>7</v>
      </c>
      <c r="C45" s="8" t="s">
        <v>7</v>
      </c>
      <c r="D45" s="8" t="s">
        <v>7</v>
      </c>
      <c r="E45" s="8" t="s">
        <v>7</v>
      </c>
      <c r="F45" s="8" t="s">
        <v>7</v>
      </c>
      <c r="G45" s="8" t="s">
        <v>7</v>
      </c>
      <c r="H45" s="9" t="s">
        <v>8</v>
      </c>
      <c r="I45" s="8" t="s">
        <v>7</v>
      </c>
      <c r="J45" s="8" t="s">
        <v>7</v>
      </c>
      <c r="K45" s="9" t="s">
        <v>9</v>
      </c>
      <c r="L45" s="8" t="s">
        <v>7</v>
      </c>
      <c r="M45" s="25" t="s">
        <v>9</v>
      </c>
    </row>
    <row r="46" spans="1:13" x14ac:dyDescent="0.35">
      <c r="A46" s="26"/>
      <c r="B46" s="47" t="s">
        <v>10</v>
      </c>
      <c r="C46" s="47" t="s">
        <v>11</v>
      </c>
      <c r="D46" s="47" t="s">
        <v>10</v>
      </c>
      <c r="E46" s="47" t="s">
        <v>11</v>
      </c>
      <c r="F46" s="47" t="s">
        <v>10</v>
      </c>
      <c r="G46" s="47" t="s">
        <v>11</v>
      </c>
      <c r="H46" s="48" t="s">
        <v>12</v>
      </c>
      <c r="I46" s="47" t="s">
        <v>10</v>
      </c>
      <c r="J46" s="47" t="s">
        <v>11</v>
      </c>
      <c r="K46" s="48" t="s">
        <v>13</v>
      </c>
      <c r="L46" s="47" t="s">
        <v>10</v>
      </c>
      <c r="M46" s="49" t="s">
        <v>13</v>
      </c>
    </row>
    <row r="47" spans="1:13" x14ac:dyDescent="0.35">
      <c r="A47" s="28" t="s">
        <v>14</v>
      </c>
      <c r="B47" s="17">
        <f>SUMIFS(B$7:B$19,$A$7:$A$19,$A47)+SUMIFS(B$27:B$39,$A$27:$A$39,$A47)</f>
        <v>0</v>
      </c>
      <c r="C47" s="17">
        <f t="shared" ref="C47:E58" si="8">SUMIFS(C$7:C$19,$A$7:$A$19,$A47)+SUMIFS(C$27:C$39,$A$27:$A$39,$A47)</f>
        <v>0</v>
      </c>
      <c r="D47" s="17">
        <f t="shared" si="8"/>
        <v>0</v>
      </c>
      <c r="E47" s="17">
        <f t="shared" si="8"/>
        <v>0</v>
      </c>
      <c r="F47" s="17">
        <f>IF(D47=0,0,B47/D47)</f>
        <v>0</v>
      </c>
      <c r="G47" s="17">
        <f>IF(E47=0,0,C27/E47)</f>
        <v>0</v>
      </c>
      <c r="H47" s="17">
        <f>IF(D47+E47=0,0,(B47+C47)/(D47+E47))</f>
        <v>0</v>
      </c>
      <c r="I47" s="17">
        <f>SUMIFS(I$7:I$19,$A$7:$A$19,$A47)+SUMIFS(I$27:I$39,$A$27:$A$39,$A47)</f>
        <v>0</v>
      </c>
      <c r="J47" s="17">
        <f>SUMIFS(J$7:J$19,$A$7:$A$19,$A47)+SUMIFS(J$27:J$39,$A$27:$A$39,$A47)</f>
        <v>0</v>
      </c>
      <c r="K47" s="16">
        <v>0</v>
      </c>
      <c r="L47" s="40">
        <f>IF(I47=0,0,(B47-I47)/I47)</f>
        <v>0</v>
      </c>
      <c r="M47" s="41">
        <f>IF(K47=0,0,(H47-K47)/K47)</f>
        <v>0</v>
      </c>
    </row>
    <row r="48" spans="1:13" x14ac:dyDescent="0.35">
      <c r="A48" s="28" t="s">
        <v>15</v>
      </c>
      <c r="B48" s="17">
        <f t="shared" ref="B48:B58" si="9">SUMIFS($B$7:$B$19,$A$7:$A$19,A48)+SUMIFS($B$27:$B$39,$A$27:$A$39,A48)</f>
        <v>0</v>
      </c>
      <c r="C48" s="17">
        <f t="shared" si="8"/>
        <v>0</v>
      </c>
      <c r="D48" s="17">
        <f t="shared" si="8"/>
        <v>0</v>
      </c>
      <c r="E48" s="17">
        <f t="shared" si="8"/>
        <v>0</v>
      </c>
      <c r="F48" s="17">
        <f t="shared" ref="F48:G58" si="10">IF(D48=0,0,B48/D48)</f>
        <v>0</v>
      </c>
      <c r="G48" s="17">
        <f t="shared" si="10"/>
        <v>0</v>
      </c>
      <c r="H48" s="17">
        <f t="shared" ref="H48:H58" si="11">IF(D48+E48=0,0,(B48+C48)/(D48+E48))</f>
        <v>0</v>
      </c>
      <c r="I48" s="17">
        <f t="shared" ref="I48:J58" si="12">SUMIFS(I$7:I$19,$A$7:$A$19,$A48)+SUMIFS(I$27:I$39,$A$27:$A$39,$A48)</f>
        <v>0</v>
      </c>
      <c r="J48" s="17">
        <f t="shared" si="12"/>
        <v>0</v>
      </c>
      <c r="K48" s="16"/>
      <c r="L48" s="40">
        <f t="shared" ref="L48:L58" si="13">IF(I48=0,0,(B48-I48)/I48)</f>
        <v>0</v>
      </c>
      <c r="M48" s="41">
        <f t="shared" ref="M48:M58" si="14">IF(K48=0,0,(H48-K48)/K48)</f>
        <v>0</v>
      </c>
    </row>
    <row r="49" spans="1:13" x14ac:dyDescent="0.35">
      <c r="A49" s="28" t="s">
        <v>17</v>
      </c>
      <c r="B49" s="17">
        <f t="shared" si="9"/>
        <v>0</v>
      </c>
      <c r="C49" s="17">
        <f t="shared" si="8"/>
        <v>0</v>
      </c>
      <c r="D49" s="17">
        <f t="shared" si="8"/>
        <v>0</v>
      </c>
      <c r="E49" s="17">
        <f t="shared" si="8"/>
        <v>0</v>
      </c>
      <c r="F49" s="17">
        <f t="shared" si="10"/>
        <v>0</v>
      </c>
      <c r="G49" s="17">
        <f t="shared" si="10"/>
        <v>0</v>
      </c>
      <c r="H49" s="17">
        <f t="shared" si="11"/>
        <v>0</v>
      </c>
      <c r="I49" s="17">
        <f t="shared" si="12"/>
        <v>0</v>
      </c>
      <c r="J49" s="17">
        <f t="shared" si="12"/>
        <v>0</v>
      </c>
      <c r="K49" s="16">
        <v>0</v>
      </c>
      <c r="L49" s="40">
        <f t="shared" si="13"/>
        <v>0</v>
      </c>
      <c r="M49" s="41">
        <f t="shared" si="14"/>
        <v>0</v>
      </c>
    </row>
    <row r="50" spans="1:13" x14ac:dyDescent="0.35">
      <c r="A50" s="28" t="s">
        <v>18</v>
      </c>
      <c r="B50" s="17">
        <f t="shared" si="9"/>
        <v>0</v>
      </c>
      <c r="C50" s="17">
        <f t="shared" si="8"/>
        <v>0</v>
      </c>
      <c r="D50" s="17">
        <f t="shared" si="8"/>
        <v>0</v>
      </c>
      <c r="E50" s="17">
        <f t="shared" si="8"/>
        <v>0</v>
      </c>
      <c r="F50" s="17">
        <f t="shared" si="10"/>
        <v>0</v>
      </c>
      <c r="G50" s="17">
        <f t="shared" si="10"/>
        <v>0</v>
      </c>
      <c r="H50" s="17">
        <f t="shared" si="11"/>
        <v>0</v>
      </c>
      <c r="I50" s="17">
        <f t="shared" si="12"/>
        <v>0</v>
      </c>
      <c r="J50" s="17">
        <f t="shared" si="12"/>
        <v>0</v>
      </c>
      <c r="K50" s="16">
        <v>0</v>
      </c>
      <c r="L50" s="40">
        <f t="shared" si="13"/>
        <v>0</v>
      </c>
      <c r="M50" s="41">
        <f t="shared" si="14"/>
        <v>0</v>
      </c>
    </row>
    <row r="51" spans="1:13" x14ac:dyDescent="0.35">
      <c r="A51" s="28" t="s">
        <v>19</v>
      </c>
      <c r="B51" s="17">
        <f t="shared" si="9"/>
        <v>0</v>
      </c>
      <c r="C51" s="17">
        <f t="shared" si="8"/>
        <v>0</v>
      </c>
      <c r="D51" s="17">
        <f t="shared" si="8"/>
        <v>0</v>
      </c>
      <c r="E51" s="17">
        <f t="shared" si="8"/>
        <v>0</v>
      </c>
      <c r="F51" s="17">
        <f t="shared" si="10"/>
        <v>0</v>
      </c>
      <c r="G51" s="17">
        <f t="shared" si="10"/>
        <v>0</v>
      </c>
      <c r="H51" s="17">
        <f t="shared" si="11"/>
        <v>0</v>
      </c>
      <c r="I51" s="17">
        <f t="shared" si="12"/>
        <v>0</v>
      </c>
      <c r="J51" s="17">
        <f t="shared" si="12"/>
        <v>0</v>
      </c>
      <c r="K51" s="16">
        <v>0</v>
      </c>
      <c r="L51" s="40">
        <f t="shared" si="13"/>
        <v>0</v>
      </c>
      <c r="M51" s="41">
        <f t="shared" si="14"/>
        <v>0</v>
      </c>
    </row>
    <row r="52" spans="1:13" x14ac:dyDescent="0.35">
      <c r="A52" s="28" t="s">
        <v>20</v>
      </c>
      <c r="B52" s="17">
        <f t="shared" si="9"/>
        <v>0</v>
      </c>
      <c r="C52" s="17">
        <f t="shared" si="8"/>
        <v>0</v>
      </c>
      <c r="D52" s="39">
        <f t="shared" si="8"/>
        <v>0</v>
      </c>
      <c r="E52" s="17">
        <f t="shared" si="8"/>
        <v>0</v>
      </c>
      <c r="F52" s="17">
        <f>IF(D52=0,0,B52/D52)</f>
        <v>0</v>
      </c>
      <c r="G52" s="17">
        <f t="shared" si="10"/>
        <v>0</v>
      </c>
      <c r="H52" s="17">
        <f>IF(D52+E52=0,0,(B52+C52)/(D52+E52))</f>
        <v>0</v>
      </c>
      <c r="I52" s="17">
        <f t="shared" si="12"/>
        <v>0</v>
      </c>
      <c r="J52" s="17">
        <f t="shared" si="12"/>
        <v>0</v>
      </c>
      <c r="K52" s="16">
        <v>0</v>
      </c>
      <c r="L52" s="40">
        <f t="shared" si="13"/>
        <v>0</v>
      </c>
      <c r="M52" s="41">
        <f t="shared" si="14"/>
        <v>0</v>
      </c>
    </row>
    <row r="53" spans="1:13" x14ac:dyDescent="0.35">
      <c r="A53" s="28" t="s">
        <v>21</v>
      </c>
      <c r="B53" s="17">
        <f t="shared" si="9"/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17">
        <f t="shared" si="10"/>
        <v>0</v>
      </c>
      <c r="G53" s="17">
        <f t="shared" si="10"/>
        <v>0</v>
      </c>
      <c r="H53" s="17">
        <f t="shared" si="11"/>
        <v>0</v>
      </c>
      <c r="I53" s="17">
        <f t="shared" si="12"/>
        <v>0</v>
      </c>
      <c r="J53" s="17">
        <f t="shared" si="12"/>
        <v>0</v>
      </c>
      <c r="K53" s="16"/>
      <c r="L53" s="40">
        <f t="shared" si="13"/>
        <v>0</v>
      </c>
      <c r="M53" s="41">
        <f t="shared" si="14"/>
        <v>0</v>
      </c>
    </row>
    <row r="54" spans="1:13" x14ac:dyDescent="0.35">
      <c r="A54" s="28" t="s">
        <v>22</v>
      </c>
      <c r="B54" s="17">
        <f t="shared" si="9"/>
        <v>0</v>
      </c>
      <c r="C54" s="17">
        <f t="shared" si="8"/>
        <v>0</v>
      </c>
      <c r="D54" s="17">
        <f t="shared" si="8"/>
        <v>0</v>
      </c>
      <c r="E54" s="17">
        <f t="shared" si="8"/>
        <v>0</v>
      </c>
      <c r="F54" s="17">
        <f t="shared" si="10"/>
        <v>0</v>
      </c>
      <c r="G54" s="17">
        <f t="shared" si="10"/>
        <v>0</v>
      </c>
      <c r="H54" s="17">
        <f t="shared" si="11"/>
        <v>0</v>
      </c>
      <c r="I54" s="17">
        <f t="shared" si="12"/>
        <v>0</v>
      </c>
      <c r="J54" s="17">
        <f t="shared" si="12"/>
        <v>0</v>
      </c>
      <c r="K54" s="16">
        <v>0</v>
      </c>
      <c r="L54" s="40">
        <f t="shared" si="13"/>
        <v>0</v>
      </c>
      <c r="M54" s="41">
        <f t="shared" si="14"/>
        <v>0</v>
      </c>
    </row>
    <row r="55" spans="1:13" x14ac:dyDescent="0.35">
      <c r="A55" s="28" t="s">
        <v>23</v>
      </c>
      <c r="B55" s="17">
        <f t="shared" si="9"/>
        <v>6078459.0800000001</v>
      </c>
      <c r="C55" s="17">
        <f t="shared" si="8"/>
        <v>1478586.33</v>
      </c>
      <c r="D55" s="17">
        <f t="shared" si="8"/>
        <v>17816.349999999999</v>
      </c>
      <c r="E55" s="17">
        <f t="shared" si="8"/>
        <v>5883.88</v>
      </c>
      <c r="F55" s="17">
        <f t="shared" si="10"/>
        <v>341.17308427371489</v>
      </c>
      <c r="G55" s="17">
        <f t="shared" si="10"/>
        <v>251.29444006335956</v>
      </c>
      <c r="H55" s="17">
        <f t="shared" si="11"/>
        <v>318.85958110955045</v>
      </c>
      <c r="I55" s="17">
        <f t="shared" si="12"/>
        <v>9430476.1699999999</v>
      </c>
      <c r="J55" s="17">
        <f t="shared" si="12"/>
        <v>1177981.8599999999</v>
      </c>
      <c r="K55" s="16">
        <v>298.88</v>
      </c>
      <c r="L55" s="40">
        <f t="shared" si="13"/>
        <v>-0.35544515776025759</v>
      </c>
      <c r="M55" s="41">
        <f t="shared" si="14"/>
        <v>6.6848170200583687E-2</v>
      </c>
    </row>
    <row r="56" spans="1:13" x14ac:dyDescent="0.35">
      <c r="A56" s="28" t="s">
        <v>24</v>
      </c>
      <c r="B56" s="17">
        <f t="shared" si="9"/>
        <v>0</v>
      </c>
      <c r="C56" s="17">
        <f t="shared" si="8"/>
        <v>0</v>
      </c>
      <c r="D56" s="17">
        <f t="shared" si="8"/>
        <v>0</v>
      </c>
      <c r="E56" s="17">
        <f t="shared" si="8"/>
        <v>0</v>
      </c>
      <c r="F56" s="17">
        <f>IF(D56=0,0,B56/D56)</f>
        <v>0</v>
      </c>
      <c r="G56" s="17">
        <f t="shared" si="10"/>
        <v>0</v>
      </c>
      <c r="H56" s="17">
        <f t="shared" si="11"/>
        <v>0</v>
      </c>
      <c r="I56" s="17">
        <f t="shared" si="12"/>
        <v>0</v>
      </c>
      <c r="J56" s="17">
        <f t="shared" si="12"/>
        <v>0</v>
      </c>
      <c r="K56" s="16">
        <v>0</v>
      </c>
      <c r="L56" s="40">
        <f t="shared" si="13"/>
        <v>0</v>
      </c>
      <c r="M56" s="41">
        <f t="shared" si="14"/>
        <v>0</v>
      </c>
    </row>
    <row r="57" spans="1:13" x14ac:dyDescent="0.35">
      <c r="A57" s="28" t="s">
        <v>25</v>
      </c>
      <c r="B57" s="17">
        <f t="shared" si="9"/>
        <v>1906838.6</v>
      </c>
      <c r="C57" s="17">
        <f t="shared" si="8"/>
        <v>0</v>
      </c>
      <c r="D57" s="17">
        <f t="shared" si="8"/>
        <v>5691</v>
      </c>
      <c r="E57" s="17">
        <f>SUMIFS(E$7:E$19,$A$7:$A$19,$A57)+SUMIFS(E$27:E$39,$A$27:$A$39,$A57)</f>
        <v>0</v>
      </c>
      <c r="F57" s="17">
        <f>IF(D57=0,0,B57/D57)</f>
        <v>335.06213319276054</v>
      </c>
      <c r="G57" s="17">
        <f t="shared" si="10"/>
        <v>0</v>
      </c>
      <c r="H57" s="17">
        <f t="shared" si="11"/>
        <v>335.06213319276054</v>
      </c>
      <c r="I57" s="17">
        <f t="shared" si="12"/>
        <v>1090237</v>
      </c>
      <c r="J57" s="17">
        <f t="shared" si="12"/>
        <v>0</v>
      </c>
      <c r="K57" s="16">
        <v>355.3</v>
      </c>
      <c r="L57" s="40">
        <f t="shared" si="13"/>
        <v>0.74901292104377315</v>
      </c>
      <c r="M57" s="41">
        <f t="shared" si="14"/>
        <v>-5.6959940352489358E-2</v>
      </c>
    </row>
    <row r="58" spans="1:13" x14ac:dyDescent="0.35">
      <c r="A58" s="28" t="s">
        <v>26</v>
      </c>
      <c r="B58" s="17">
        <f t="shared" si="9"/>
        <v>17406055</v>
      </c>
      <c r="C58" s="17">
        <f t="shared" si="8"/>
        <v>910954</v>
      </c>
      <c r="D58" s="39">
        <f t="shared" si="8"/>
        <v>50224</v>
      </c>
      <c r="E58" s="17">
        <f t="shared" si="8"/>
        <v>3996</v>
      </c>
      <c r="F58" s="17">
        <f t="shared" si="10"/>
        <v>346.56847323988529</v>
      </c>
      <c r="G58" s="17">
        <f t="shared" si="10"/>
        <v>227.96646646646647</v>
      </c>
      <c r="H58" s="17">
        <f t="shared" si="11"/>
        <v>337.82753596458872</v>
      </c>
      <c r="I58" s="17">
        <f t="shared" si="12"/>
        <v>29090098</v>
      </c>
      <c r="J58" s="17">
        <f t="shared" si="12"/>
        <v>0</v>
      </c>
      <c r="K58" s="16">
        <v>349.94</v>
      </c>
      <c r="L58" s="40">
        <f t="shared" si="13"/>
        <v>-0.40165017663398728</v>
      </c>
      <c r="M58" s="41">
        <f t="shared" si="14"/>
        <v>-3.4612973753818596E-2</v>
      </c>
    </row>
    <row r="59" spans="1:13" s="1" customFormat="1" thickBot="1" x14ac:dyDescent="0.35">
      <c r="A59" s="29" t="s">
        <v>27</v>
      </c>
      <c r="B59" s="44">
        <f>SUM(B47:B58)</f>
        <v>25391352.68</v>
      </c>
      <c r="C59" s="44">
        <f>SUM(C47:C58)</f>
        <v>2389540.33</v>
      </c>
      <c r="D59" s="44">
        <f>SUM(D47:D58)</f>
        <v>73731.350000000006</v>
      </c>
      <c r="E59" s="44">
        <f>SUM(E47:E58)</f>
        <v>9879.880000000001</v>
      </c>
      <c r="F59" s="44">
        <f>IF(D59=0,0,B59/D59)</f>
        <v>344.37661428957966</v>
      </c>
      <c r="G59" s="44">
        <f>IF(E59=0,0,C59/E59)</f>
        <v>241.85924626614897</v>
      </c>
      <c r="H59" s="44">
        <f>IF(D59+E59=0,0,(B59+C59)/(D59+E59))</f>
        <v>332.26269975935043</v>
      </c>
      <c r="I59" s="44">
        <f>SUM(I47:I58)</f>
        <v>39610811.170000002</v>
      </c>
      <c r="J59" s="44">
        <f>SUM(J47:J58)</f>
        <v>1177981.8599999999</v>
      </c>
      <c r="K59" s="50">
        <v>335.19</v>
      </c>
      <c r="L59" s="45">
        <f>IF(I59=0,0,(B59-I59)/I59)</f>
        <v>-0.35897922991209474</v>
      </c>
      <c r="M59" s="46">
        <f>IF(K59=0,0,(H59-K59)/K59)</f>
        <v>-8.7332564833365323E-3</v>
      </c>
    </row>
    <row r="62" spans="1:13" x14ac:dyDescent="0.35">
      <c r="I62" s="15"/>
    </row>
    <row r="64" spans="1:13" x14ac:dyDescent="0.35">
      <c r="I64" s="15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75" top="0.98425196850393704" bottom="4.1338582677165361" header="0.51181102362204722" footer="0.51181102362204722"/>
  <pageSetup paperSize="9" scale="73" fitToHeight="3" orientation="landscape" horizontalDpi="4294967292" verticalDpi="300" r:id="rId1"/>
  <headerFooter alignWithMargins="0">
    <oddFooter>&amp;L&amp;9FORH.AVD./&amp;D/&amp;T/&amp;F</oddFooter>
  </headerFooter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Base</vt:lpstr>
      <vt:lpstr>FORS</vt:lpstr>
      <vt:lpstr>ÅRSTOT</vt:lpstr>
      <vt:lpstr>BETONG</vt:lpstr>
      <vt:lpstr>TØMRERE</vt:lpstr>
      <vt:lpstr>MALERE</vt:lpstr>
      <vt:lpstr>RØRLEGGERE</vt:lpstr>
      <vt:lpstr>TAKTEKKERE</vt:lpstr>
      <vt:lpstr>MURERE</vt:lpstr>
      <vt:lpstr>BLIKK OG VENTILASJON</vt:lpstr>
      <vt:lpstr>ISOLATØR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Fellesforbundet</dc:creator>
  <cp:keywords/>
  <dc:description/>
  <cp:lastModifiedBy>Jan Ørnevik</cp:lastModifiedBy>
  <cp:revision/>
  <dcterms:created xsi:type="dcterms:W3CDTF">1999-08-02T20:22:00Z</dcterms:created>
  <dcterms:modified xsi:type="dcterms:W3CDTF">2024-02-05T09:50:21Z</dcterms:modified>
  <cp:category/>
  <cp:contentStatus/>
</cp:coreProperties>
</file>