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 codeName="{E757BCB4-07E6-AE0B-56E0-F0EEF7A6E26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llesforbundetnorge-my.sharepoint.com/personal/jan_ornevik_fellesforbundet_no/Documents/Documents/målekontor/"/>
    </mc:Choice>
  </mc:AlternateContent>
  <xr:revisionPtr revIDLastSave="18" documentId="8_{D39DA4B1-4A3E-42C9-865D-236C0A3E23B1}" xr6:coauthVersionLast="47" xr6:coauthVersionMax="47" xr10:uidLastSave="{3FCDFCD1-1546-4A68-9E7D-4FF3062D581B}"/>
  <bookViews>
    <workbookView minimized="1" xWindow="3460" yWindow="760" windowWidth="15740" windowHeight="7270" tabRatio="876" firstSheet="2" activeTab="3" xr2:uid="{00000000-000D-0000-FFFF-FFFF00000000}"/>
  </bookViews>
  <sheets>
    <sheet name="Base" sheetId="12" state="hidden" r:id="rId1"/>
    <sheet name="FORS" sheetId="1" r:id="rId2"/>
    <sheet name="ÅRSTOT" sheetId="2" r:id="rId3"/>
    <sheet name="BETONG" sheetId="3" r:id="rId4"/>
    <sheet name="TØMRERE" sheetId="4" r:id="rId5"/>
    <sheet name="MALERE" sheetId="5" r:id="rId6"/>
    <sheet name="RØRLEGGERE" sheetId="6" r:id="rId7"/>
    <sheet name="TAKTEKKERE" sheetId="8" r:id="rId8"/>
    <sheet name="MURERE" sheetId="10" r:id="rId9"/>
    <sheet name="Ark1" sheetId="13" r:id="rId10"/>
    <sheet name="BLIKK OG VENTILASJON" sheetId="7" r:id="rId11"/>
    <sheet name="ISOLATØR" sheetId="11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3" l="1"/>
  <c r="F33" i="3"/>
  <c r="M17" i="3"/>
  <c r="M15" i="3"/>
  <c r="L15" i="3"/>
  <c r="L17" i="3"/>
  <c r="B19" i="3"/>
  <c r="C19" i="8" l="1"/>
  <c r="B19" i="8"/>
  <c r="F13" i="8"/>
  <c r="G13" i="8"/>
  <c r="H13" i="8"/>
  <c r="M13" i="8" s="1"/>
  <c r="L13" i="8"/>
  <c r="F14" i="8"/>
  <c r="G14" i="8"/>
  <c r="H14" i="8"/>
  <c r="M14" i="8" s="1"/>
  <c r="L14" i="8"/>
  <c r="F15" i="8"/>
  <c r="G15" i="8"/>
  <c r="H15" i="8"/>
  <c r="L15" i="8"/>
  <c r="M15" i="8"/>
  <c r="F16" i="8"/>
  <c r="G16" i="8"/>
  <c r="H16" i="8"/>
  <c r="L16" i="8"/>
  <c r="M16" i="8"/>
  <c r="F17" i="8"/>
  <c r="G17" i="8"/>
  <c r="H17" i="8"/>
  <c r="L17" i="8"/>
  <c r="M17" i="8"/>
  <c r="F18" i="8"/>
  <c r="G18" i="8"/>
  <c r="H18" i="8"/>
  <c r="M18" i="8" s="1"/>
  <c r="L18" i="8"/>
  <c r="D19" i="8"/>
  <c r="E19" i="8"/>
  <c r="I19" i="8"/>
  <c r="J19" i="8"/>
  <c r="A22" i="8"/>
  <c r="F24" i="8"/>
  <c r="I24" i="8"/>
  <c r="F24" i="6"/>
  <c r="L7" i="8"/>
  <c r="L8" i="8"/>
  <c r="G18" i="6"/>
  <c r="F18" i="6"/>
  <c r="H18" i="6"/>
  <c r="M18" i="6" s="1"/>
  <c r="L18" i="6"/>
  <c r="B19" i="6"/>
  <c r="C19" i="6"/>
  <c r="D19" i="6"/>
  <c r="E19" i="6"/>
  <c r="I19" i="6"/>
  <c r="J19" i="6"/>
  <c r="F27" i="6"/>
  <c r="G27" i="6"/>
  <c r="H27" i="6"/>
  <c r="L27" i="6"/>
  <c r="M27" i="6"/>
  <c r="F28" i="6"/>
  <c r="G28" i="6"/>
  <c r="H28" i="6"/>
  <c r="L28" i="6"/>
  <c r="M28" i="6"/>
  <c r="F29" i="6"/>
  <c r="G29" i="6"/>
  <c r="H29" i="6"/>
  <c r="M29" i="6" s="1"/>
  <c r="L29" i="6"/>
  <c r="H28" i="5"/>
  <c r="H27" i="5"/>
  <c r="G15" i="5"/>
  <c r="H11" i="5"/>
  <c r="F11" i="5"/>
  <c r="H8" i="5"/>
  <c r="F8" i="5"/>
  <c r="L8" i="5"/>
  <c r="L8" i="3"/>
  <c r="H8" i="3"/>
  <c r="M8" i="3" s="1"/>
  <c r="G8" i="3"/>
  <c r="F8" i="3"/>
  <c r="J8" i="2"/>
  <c r="I8" i="2"/>
  <c r="E8" i="2"/>
  <c r="G8" i="2" s="1"/>
  <c r="D8" i="2"/>
  <c r="C8" i="2"/>
  <c r="J7" i="2"/>
  <c r="I7" i="2"/>
  <c r="E7" i="2"/>
  <c r="D7" i="2"/>
  <c r="C7" i="2"/>
  <c r="B8" i="2"/>
  <c r="B7" i="2"/>
  <c r="L19" i="8" l="1"/>
  <c r="F19" i="8"/>
  <c r="G19" i="8"/>
  <c r="H19" i="8"/>
  <c r="M19" i="8" s="1"/>
  <c r="I24" i="6"/>
  <c r="A22" i="6"/>
  <c r="F19" i="6"/>
  <c r="L19" i="6"/>
  <c r="H8" i="2"/>
  <c r="M8" i="2" s="1"/>
  <c r="H7" i="2"/>
  <c r="M7" i="2" s="1"/>
  <c r="G19" i="6"/>
  <c r="G7" i="2"/>
  <c r="F7" i="2"/>
  <c r="F8" i="2"/>
  <c r="H19" i="6"/>
  <c r="M19" i="6" s="1"/>
  <c r="L7" i="2"/>
  <c r="L8" i="2"/>
  <c r="J40" i="2" l="1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L31" i="2" s="1"/>
  <c r="J30" i="2"/>
  <c r="I30" i="2"/>
  <c r="L30" i="2" s="1"/>
  <c r="J29" i="2"/>
  <c r="I29" i="2"/>
  <c r="J28" i="2"/>
  <c r="I28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E50" i="2" s="1"/>
  <c r="D29" i="2"/>
  <c r="C29" i="2"/>
  <c r="B29" i="2"/>
  <c r="E28" i="2"/>
  <c r="E49" i="2" s="1"/>
  <c r="D28" i="2"/>
  <c r="C28" i="2"/>
  <c r="B19" i="2"/>
  <c r="B18" i="2"/>
  <c r="B17" i="2"/>
  <c r="B16" i="2"/>
  <c r="B15" i="2"/>
  <c r="B14" i="2"/>
  <c r="B13" i="2"/>
  <c r="B12" i="2"/>
  <c r="B11" i="2"/>
  <c r="B10" i="2"/>
  <c r="B9" i="2"/>
  <c r="B28" i="2"/>
  <c r="L7" i="4"/>
  <c r="M10" i="2"/>
  <c r="M9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L10" i="2" s="1"/>
  <c r="J9" i="2"/>
  <c r="I9" i="2"/>
  <c r="L9" i="2" s="1"/>
  <c r="E19" i="2"/>
  <c r="E61" i="2" s="1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G9" i="2" s="1"/>
  <c r="D9" i="2"/>
  <c r="F9" i="2" s="1"/>
  <c r="C9" i="2"/>
  <c r="A42" i="11"/>
  <c r="A22" i="11"/>
  <c r="A2" i="11"/>
  <c r="M59" i="11"/>
  <c r="M58" i="11"/>
  <c r="J58" i="11"/>
  <c r="I58" i="11"/>
  <c r="E58" i="11"/>
  <c r="G58" i="11" s="1"/>
  <c r="D58" i="11"/>
  <c r="F58" i="11" s="1"/>
  <c r="C58" i="11"/>
  <c r="B58" i="11"/>
  <c r="M57" i="11"/>
  <c r="J57" i="11"/>
  <c r="I57" i="11"/>
  <c r="E57" i="11"/>
  <c r="G57" i="11" s="1"/>
  <c r="D57" i="11"/>
  <c r="C57" i="11"/>
  <c r="B57" i="11"/>
  <c r="M56" i="11"/>
  <c r="J56" i="11"/>
  <c r="I56" i="11"/>
  <c r="L56" i="11" s="1"/>
  <c r="E56" i="11"/>
  <c r="G56" i="11" s="1"/>
  <c r="D56" i="11"/>
  <c r="F56" i="11" s="1"/>
  <c r="C56" i="11"/>
  <c r="B56" i="11"/>
  <c r="M55" i="11"/>
  <c r="J55" i="11"/>
  <c r="I55" i="11"/>
  <c r="L55" i="11" s="1"/>
  <c r="E55" i="11"/>
  <c r="G55" i="11" s="1"/>
  <c r="D55" i="11"/>
  <c r="F55" i="11" s="1"/>
  <c r="C55" i="11"/>
  <c r="B55" i="11"/>
  <c r="M54" i="11"/>
  <c r="J54" i="11"/>
  <c r="I54" i="11"/>
  <c r="L54" i="11" s="1"/>
  <c r="E54" i="11"/>
  <c r="D54" i="11"/>
  <c r="F54" i="11" s="1"/>
  <c r="C54" i="11"/>
  <c r="B54" i="11"/>
  <c r="M53" i="11"/>
  <c r="J53" i="11"/>
  <c r="I53" i="11"/>
  <c r="E53" i="11"/>
  <c r="G53" i="11" s="1"/>
  <c r="D53" i="11"/>
  <c r="F53" i="11" s="1"/>
  <c r="C53" i="11"/>
  <c r="B53" i="11"/>
  <c r="M52" i="11"/>
  <c r="J52" i="11"/>
  <c r="I52" i="11"/>
  <c r="L52" i="11" s="1"/>
  <c r="E52" i="11"/>
  <c r="G52" i="11" s="1"/>
  <c r="D52" i="11"/>
  <c r="C52" i="11"/>
  <c r="B52" i="11"/>
  <c r="M51" i="11"/>
  <c r="J51" i="11"/>
  <c r="I51" i="11"/>
  <c r="L51" i="11" s="1"/>
  <c r="E51" i="11"/>
  <c r="G51" i="11" s="1"/>
  <c r="D51" i="11"/>
  <c r="C51" i="11"/>
  <c r="B51" i="11"/>
  <c r="M50" i="11"/>
  <c r="J50" i="11"/>
  <c r="I50" i="11"/>
  <c r="L50" i="11" s="1"/>
  <c r="E50" i="11"/>
  <c r="G50" i="11" s="1"/>
  <c r="D50" i="11"/>
  <c r="C50" i="11"/>
  <c r="B50" i="11"/>
  <c r="M49" i="11"/>
  <c r="J49" i="11"/>
  <c r="I49" i="11"/>
  <c r="L49" i="11" s="1"/>
  <c r="E49" i="11"/>
  <c r="G49" i="11" s="1"/>
  <c r="D49" i="11"/>
  <c r="H49" i="11" s="1"/>
  <c r="C49" i="11"/>
  <c r="B49" i="11"/>
  <c r="M48" i="11"/>
  <c r="J48" i="11"/>
  <c r="I48" i="11"/>
  <c r="L48" i="11" s="1"/>
  <c r="E48" i="11"/>
  <c r="D48" i="11"/>
  <c r="F48" i="11" s="1"/>
  <c r="C48" i="11"/>
  <c r="B48" i="11"/>
  <c r="M47" i="11"/>
  <c r="J47" i="11"/>
  <c r="I47" i="11"/>
  <c r="L47" i="11" s="1"/>
  <c r="E47" i="11"/>
  <c r="G47" i="11" s="1"/>
  <c r="D47" i="11"/>
  <c r="F47" i="11" s="1"/>
  <c r="C47" i="11"/>
  <c r="B47" i="11"/>
  <c r="I44" i="11"/>
  <c r="F44" i="11"/>
  <c r="M39" i="11"/>
  <c r="J39" i="11"/>
  <c r="I39" i="11"/>
  <c r="L39" i="11" s="1"/>
  <c r="E39" i="11"/>
  <c r="G39" i="11" s="1"/>
  <c r="D39" i="11"/>
  <c r="F39" i="11" s="1"/>
  <c r="C39" i="11"/>
  <c r="B39" i="11"/>
  <c r="M38" i="11"/>
  <c r="L38" i="11"/>
  <c r="H38" i="11"/>
  <c r="G38" i="11"/>
  <c r="F38" i="11"/>
  <c r="M37" i="11"/>
  <c r="L37" i="11"/>
  <c r="H37" i="11"/>
  <c r="G37" i="11"/>
  <c r="F37" i="11"/>
  <c r="M36" i="11"/>
  <c r="L36" i="11"/>
  <c r="H36" i="11"/>
  <c r="G36" i="11"/>
  <c r="F36" i="11"/>
  <c r="M35" i="11"/>
  <c r="L35" i="11"/>
  <c r="H35" i="11"/>
  <c r="G35" i="11"/>
  <c r="F35" i="11"/>
  <c r="M34" i="11"/>
  <c r="L34" i="11"/>
  <c r="H34" i="11"/>
  <c r="G34" i="11"/>
  <c r="F34" i="11"/>
  <c r="M33" i="11"/>
  <c r="L33" i="11"/>
  <c r="H33" i="11"/>
  <c r="G33" i="11"/>
  <c r="F33" i="11"/>
  <c r="M32" i="11"/>
  <c r="L32" i="11"/>
  <c r="H32" i="11"/>
  <c r="G32" i="11"/>
  <c r="F32" i="11"/>
  <c r="M31" i="11"/>
  <c r="L31" i="11"/>
  <c r="H31" i="11"/>
  <c r="G31" i="11"/>
  <c r="F31" i="11"/>
  <c r="M30" i="11"/>
  <c r="L30" i="11"/>
  <c r="H30" i="11"/>
  <c r="G30" i="11"/>
  <c r="F30" i="11"/>
  <c r="M29" i="11"/>
  <c r="L29" i="11"/>
  <c r="H29" i="11"/>
  <c r="G29" i="11"/>
  <c r="F29" i="11"/>
  <c r="M28" i="11"/>
  <c r="L28" i="11"/>
  <c r="H28" i="11"/>
  <c r="G28" i="11"/>
  <c r="F28" i="11"/>
  <c r="M27" i="11"/>
  <c r="L27" i="11"/>
  <c r="H27" i="11"/>
  <c r="G27" i="11"/>
  <c r="F27" i="11"/>
  <c r="I24" i="11"/>
  <c r="F24" i="11"/>
  <c r="J19" i="11"/>
  <c r="I19" i="11"/>
  <c r="E19" i="11"/>
  <c r="G19" i="11" s="1"/>
  <c r="D19" i="11"/>
  <c r="F19" i="11" s="1"/>
  <c r="C19" i="11"/>
  <c r="B19" i="11"/>
  <c r="M18" i="11"/>
  <c r="L18" i="11"/>
  <c r="H18" i="11"/>
  <c r="G18" i="11"/>
  <c r="F18" i="11"/>
  <c r="M17" i="11"/>
  <c r="L17" i="11"/>
  <c r="H17" i="11"/>
  <c r="G17" i="11"/>
  <c r="F17" i="11"/>
  <c r="M16" i="11"/>
  <c r="L16" i="11"/>
  <c r="H16" i="11"/>
  <c r="G16" i="11"/>
  <c r="F16" i="11"/>
  <c r="L15" i="11"/>
  <c r="H15" i="11"/>
  <c r="M15" i="11" s="1"/>
  <c r="G15" i="11"/>
  <c r="F15" i="11"/>
  <c r="M14" i="11"/>
  <c r="L14" i="11"/>
  <c r="H14" i="11"/>
  <c r="G14" i="11"/>
  <c r="F14" i="11"/>
  <c r="M13" i="11"/>
  <c r="L13" i="11"/>
  <c r="H13" i="11"/>
  <c r="G13" i="11"/>
  <c r="F13" i="11"/>
  <c r="M12" i="11"/>
  <c r="L12" i="11"/>
  <c r="H12" i="11"/>
  <c r="G12" i="11"/>
  <c r="F12" i="11"/>
  <c r="M11" i="11"/>
  <c r="L11" i="11"/>
  <c r="H11" i="11"/>
  <c r="G11" i="11"/>
  <c r="F11" i="11"/>
  <c r="M10" i="11"/>
  <c r="L10" i="11"/>
  <c r="H10" i="11"/>
  <c r="G10" i="11"/>
  <c r="F10" i="11"/>
  <c r="M9" i="11"/>
  <c r="L9" i="11"/>
  <c r="H9" i="11"/>
  <c r="G9" i="11"/>
  <c r="F9" i="11"/>
  <c r="M8" i="11"/>
  <c r="L8" i="11"/>
  <c r="H8" i="11"/>
  <c r="G8" i="11"/>
  <c r="F8" i="11"/>
  <c r="M7" i="11"/>
  <c r="L7" i="11"/>
  <c r="H7" i="11"/>
  <c r="G7" i="11"/>
  <c r="F7" i="11"/>
  <c r="I4" i="11"/>
  <c r="F4" i="11"/>
  <c r="A42" i="7"/>
  <c r="A22" i="7"/>
  <c r="A2" i="7"/>
  <c r="J58" i="7"/>
  <c r="I58" i="7"/>
  <c r="E58" i="7"/>
  <c r="G58" i="7" s="1"/>
  <c r="D58" i="7"/>
  <c r="C58" i="7"/>
  <c r="B58" i="7"/>
  <c r="J57" i="7"/>
  <c r="I57" i="7"/>
  <c r="E57" i="7"/>
  <c r="G57" i="7" s="1"/>
  <c r="D57" i="7"/>
  <c r="C57" i="7"/>
  <c r="B57" i="7"/>
  <c r="J56" i="7"/>
  <c r="I56" i="7"/>
  <c r="L56" i="7" s="1"/>
  <c r="E56" i="7"/>
  <c r="G56" i="7" s="1"/>
  <c r="D56" i="7"/>
  <c r="C56" i="7"/>
  <c r="B56" i="7"/>
  <c r="J55" i="7"/>
  <c r="I55" i="7"/>
  <c r="E55" i="7"/>
  <c r="G55" i="7" s="1"/>
  <c r="D55" i="7"/>
  <c r="C55" i="7"/>
  <c r="B55" i="7"/>
  <c r="J54" i="7"/>
  <c r="I54" i="7"/>
  <c r="E54" i="7"/>
  <c r="G54" i="7" s="1"/>
  <c r="D54" i="7"/>
  <c r="C54" i="7"/>
  <c r="B54" i="7"/>
  <c r="M53" i="7"/>
  <c r="J53" i="7"/>
  <c r="I53" i="7"/>
  <c r="L53" i="7" s="1"/>
  <c r="E53" i="7"/>
  <c r="G53" i="7" s="1"/>
  <c r="D53" i="7"/>
  <c r="F53" i="7" s="1"/>
  <c r="C53" i="7"/>
  <c r="B53" i="7"/>
  <c r="J52" i="7"/>
  <c r="I52" i="7"/>
  <c r="E52" i="7"/>
  <c r="G52" i="7" s="1"/>
  <c r="D52" i="7"/>
  <c r="F52" i="7" s="1"/>
  <c r="C52" i="7"/>
  <c r="B52" i="7"/>
  <c r="J51" i="7"/>
  <c r="I51" i="7"/>
  <c r="L51" i="7" s="1"/>
  <c r="E51" i="7"/>
  <c r="G51" i="7" s="1"/>
  <c r="D51" i="7"/>
  <c r="C51" i="7"/>
  <c r="B51" i="7"/>
  <c r="J50" i="7"/>
  <c r="I50" i="7"/>
  <c r="E50" i="7"/>
  <c r="G50" i="7" s="1"/>
  <c r="D50" i="7"/>
  <c r="F50" i="7" s="1"/>
  <c r="C50" i="7"/>
  <c r="B50" i="7"/>
  <c r="M49" i="7"/>
  <c r="J49" i="7"/>
  <c r="I49" i="7"/>
  <c r="L49" i="7" s="1"/>
  <c r="E49" i="7"/>
  <c r="G49" i="7" s="1"/>
  <c r="D49" i="7"/>
  <c r="C49" i="7"/>
  <c r="B49" i="7"/>
  <c r="J48" i="7"/>
  <c r="I48" i="7"/>
  <c r="L48" i="7" s="1"/>
  <c r="E48" i="7"/>
  <c r="G48" i="7" s="1"/>
  <c r="D48" i="7"/>
  <c r="C48" i="7"/>
  <c r="B48" i="7"/>
  <c r="J47" i="7"/>
  <c r="I47" i="7"/>
  <c r="E47" i="7"/>
  <c r="G47" i="7" s="1"/>
  <c r="D47" i="7"/>
  <c r="C47" i="7"/>
  <c r="B47" i="7"/>
  <c r="I44" i="7"/>
  <c r="F44" i="7"/>
  <c r="J39" i="7"/>
  <c r="I39" i="7"/>
  <c r="E39" i="7"/>
  <c r="D39" i="7"/>
  <c r="C39" i="7"/>
  <c r="B39" i="7"/>
  <c r="L38" i="7"/>
  <c r="H38" i="7"/>
  <c r="M38" i="7" s="1"/>
  <c r="G38" i="7"/>
  <c r="F38" i="7"/>
  <c r="L37" i="7"/>
  <c r="H37" i="7"/>
  <c r="M37" i="7" s="1"/>
  <c r="G37" i="7"/>
  <c r="F37" i="7"/>
  <c r="M36" i="7"/>
  <c r="L36" i="7"/>
  <c r="H36" i="7"/>
  <c r="G36" i="7"/>
  <c r="F36" i="7"/>
  <c r="L35" i="7"/>
  <c r="H35" i="7"/>
  <c r="M35" i="7" s="1"/>
  <c r="G35" i="7"/>
  <c r="F35" i="7"/>
  <c r="M34" i="7"/>
  <c r="L34" i="7"/>
  <c r="H34" i="7"/>
  <c r="G34" i="7"/>
  <c r="F34" i="7"/>
  <c r="M33" i="7"/>
  <c r="L33" i="7"/>
  <c r="H33" i="7"/>
  <c r="G33" i="7"/>
  <c r="F33" i="7"/>
  <c r="L32" i="7"/>
  <c r="H32" i="7"/>
  <c r="M32" i="7" s="1"/>
  <c r="G32" i="7"/>
  <c r="F32" i="7"/>
  <c r="M31" i="7"/>
  <c r="L31" i="7"/>
  <c r="H31" i="7"/>
  <c r="G31" i="7"/>
  <c r="F31" i="7"/>
  <c r="L30" i="7"/>
  <c r="H30" i="7"/>
  <c r="M30" i="7" s="1"/>
  <c r="G30" i="7"/>
  <c r="F30" i="7"/>
  <c r="M29" i="7"/>
  <c r="L29" i="7"/>
  <c r="H29" i="7"/>
  <c r="G29" i="7"/>
  <c r="F29" i="7"/>
  <c r="M28" i="7"/>
  <c r="L28" i="7"/>
  <c r="H28" i="7"/>
  <c r="G28" i="7"/>
  <c r="F28" i="7"/>
  <c r="M27" i="7"/>
  <c r="L27" i="7"/>
  <c r="H27" i="7"/>
  <c r="G27" i="7"/>
  <c r="F27" i="7"/>
  <c r="I24" i="7"/>
  <c r="F24" i="7"/>
  <c r="J19" i="7"/>
  <c r="I19" i="7"/>
  <c r="E19" i="7"/>
  <c r="G19" i="7" s="1"/>
  <c r="D19" i="7"/>
  <c r="C19" i="7"/>
  <c r="B19" i="7"/>
  <c r="M18" i="7"/>
  <c r="L18" i="7"/>
  <c r="H18" i="7"/>
  <c r="G18" i="7"/>
  <c r="F18" i="7"/>
  <c r="L17" i="7"/>
  <c r="H17" i="7"/>
  <c r="M17" i="7" s="1"/>
  <c r="G17" i="7"/>
  <c r="F17" i="7"/>
  <c r="M16" i="7"/>
  <c r="L16" i="7"/>
  <c r="H16" i="7"/>
  <c r="G16" i="7"/>
  <c r="F16" i="7"/>
  <c r="L15" i="7"/>
  <c r="H15" i="7"/>
  <c r="M15" i="7" s="1"/>
  <c r="G15" i="7"/>
  <c r="F15" i="7"/>
  <c r="L14" i="7"/>
  <c r="H14" i="7"/>
  <c r="M14" i="7" s="1"/>
  <c r="G14" i="7"/>
  <c r="F14" i="7"/>
  <c r="M13" i="7"/>
  <c r="L13" i="7"/>
  <c r="H13" i="7"/>
  <c r="G13" i="7"/>
  <c r="F13" i="7"/>
  <c r="L12" i="7"/>
  <c r="H12" i="7"/>
  <c r="M12" i="7" s="1"/>
  <c r="G12" i="7"/>
  <c r="F12" i="7"/>
  <c r="L11" i="7"/>
  <c r="H11" i="7"/>
  <c r="M11" i="7" s="1"/>
  <c r="G11" i="7"/>
  <c r="F11" i="7"/>
  <c r="M10" i="7"/>
  <c r="L10" i="7"/>
  <c r="H10" i="7"/>
  <c r="G10" i="7"/>
  <c r="F10" i="7"/>
  <c r="M9" i="7"/>
  <c r="L9" i="7"/>
  <c r="H9" i="7"/>
  <c r="G9" i="7"/>
  <c r="F9" i="7"/>
  <c r="L8" i="7"/>
  <c r="H8" i="7"/>
  <c r="M8" i="7" s="1"/>
  <c r="G8" i="7"/>
  <c r="F8" i="7"/>
  <c r="L7" i="7"/>
  <c r="H7" i="7"/>
  <c r="M7" i="7" s="1"/>
  <c r="G7" i="7"/>
  <c r="F7" i="7"/>
  <c r="I4" i="7"/>
  <c r="F4" i="7"/>
  <c r="A42" i="10"/>
  <c r="A22" i="10"/>
  <c r="A2" i="10"/>
  <c r="J58" i="10"/>
  <c r="I58" i="10"/>
  <c r="E58" i="10"/>
  <c r="D58" i="10"/>
  <c r="C58" i="10"/>
  <c r="B58" i="10"/>
  <c r="J57" i="10"/>
  <c r="I57" i="10"/>
  <c r="E57" i="10"/>
  <c r="G57" i="10" s="1"/>
  <c r="D57" i="10"/>
  <c r="C57" i="10"/>
  <c r="B57" i="10"/>
  <c r="J56" i="10"/>
  <c r="I56" i="10"/>
  <c r="L56" i="10" s="1"/>
  <c r="E56" i="10"/>
  <c r="G56" i="10" s="1"/>
  <c r="D56" i="10"/>
  <c r="C56" i="10"/>
  <c r="B56" i="10"/>
  <c r="J55" i="10"/>
  <c r="I55" i="10"/>
  <c r="E55" i="10"/>
  <c r="D55" i="10"/>
  <c r="C55" i="10"/>
  <c r="B55" i="10"/>
  <c r="J54" i="10"/>
  <c r="I54" i="10"/>
  <c r="E54" i="10"/>
  <c r="G54" i="10" s="1"/>
  <c r="D54" i="10"/>
  <c r="C54" i="10"/>
  <c r="B54" i="10"/>
  <c r="J53" i="10"/>
  <c r="I53" i="10"/>
  <c r="E53" i="10"/>
  <c r="G53" i="10" s="1"/>
  <c r="D53" i="10"/>
  <c r="C53" i="10"/>
  <c r="B53" i="10"/>
  <c r="J52" i="10"/>
  <c r="I52" i="10"/>
  <c r="E52" i="10"/>
  <c r="G52" i="10" s="1"/>
  <c r="D52" i="10"/>
  <c r="C52" i="10"/>
  <c r="B52" i="10"/>
  <c r="J51" i="10"/>
  <c r="I51" i="10"/>
  <c r="L51" i="10" s="1"/>
  <c r="E51" i="10"/>
  <c r="D51" i="10"/>
  <c r="C51" i="10"/>
  <c r="B51" i="10"/>
  <c r="J50" i="10"/>
  <c r="I50" i="10"/>
  <c r="E50" i="10"/>
  <c r="G50" i="10" s="1"/>
  <c r="D50" i="10"/>
  <c r="F50" i="10" s="1"/>
  <c r="C50" i="10"/>
  <c r="B50" i="10"/>
  <c r="M49" i="10"/>
  <c r="J49" i="10"/>
  <c r="I49" i="10"/>
  <c r="L49" i="10" s="1"/>
  <c r="E49" i="10"/>
  <c r="G49" i="10" s="1"/>
  <c r="D49" i="10"/>
  <c r="C49" i="10"/>
  <c r="B49" i="10"/>
  <c r="J48" i="10"/>
  <c r="I48" i="10"/>
  <c r="E48" i="10"/>
  <c r="D48" i="10"/>
  <c r="C48" i="10"/>
  <c r="B48" i="10"/>
  <c r="J47" i="10"/>
  <c r="I47" i="10"/>
  <c r="E47" i="10"/>
  <c r="D47" i="10"/>
  <c r="C47" i="10"/>
  <c r="B47" i="10"/>
  <c r="I44" i="10"/>
  <c r="F44" i="10"/>
  <c r="J39" i="10"/>
  <c r="I39" i="10"/>
  <c r="E39" i="10"/>
  <c r="D39" i="10"/>
  <c r="C39" i="10"/>
  <c r="B39" i="10"/>
  <c r="L38" i="10"/>
  <c r="H38" i="10"/>
  <c r="M38" i="10" s="1"/>
  <c r="G38" i="10"/>
  <c r="F38" i="10"/>
  <c r="L37" i="10"/>
  <c r="H37" i="10"/>
  <c r="M37" i="10" s="1"/>
  <c r="G37" i="10"/>
  <c r="F37" i="10"/>
  <c r="M36" i="10"/>
  <c r="L36" i="10"/>
  <c r="H36" i="10"/>
  <c r="G36" i="10"/>
  <c r="F36" i="10"/>
  <c r="L35" i="10"/>
  <c r="H35" i="10"/>
  <c r="M35" i="10" s="1"/>
  <c r="G35" i="10"/>
  <c r="F35" i="10"/>
  <c r="L34" i="10"/>
  <c r="H34" i="10"/>
  <c r="M34" i="10" s="1"/>
  <c r="G34" i="10"/>
  <c r="F34" i="10"/>
  <c r="L33" i="10"/>
  <c r="H33" i="10"/>
  <c r="M33" i="10" s="1"/>
  <c r="G33" i="10"/>
  <c r="F33" i="10"/>
  <c r="M32" i="10"/>
  <c r="L32" i="10"/>
  <c r="H32" i="10"/>
  <c r="G32" i="10"/>
  <c r="F32" i="10"/>
  <c r="M31" i="10"/>
  <c r="L31" i="10"/>
  <c r="H31" i="10"/>
  <c r="G31" i="10"/>
  <c r="F31" i="10"/>
  <c r="L30" i="10"/>
  <c r="H30" i="10"/>
  <c r="M30" i="10" s="1"/>
  <c r="G30" i="10"/>
  <c r="F30" i="10"/>
  <c r="M29" i="10"/>
  <c r="L29" i="10"/>
  <c r="H29" i="10"/>
  <c r="G29" i="10"/>
  <c r="F29" i="10"/>
  <c r="L28" i="10"/>
  <c r="H28" i="10"/>
  <c r="M28" i="10" s="1"/>
  <c r="G28" i="10"/>
  <c r="F28" i="10"/>
  <c r="L27" i="10"/>
  <c r="H27" i="10"/>
  <c r="M27" i="10" s="1"/>
  <c r="G27" i="10"/>
  <c r="F27" i="10"/>
  <c r="I24" i="10"/>
  <c r="F24" i="10"/>
  <c r="J19" i="10"/>
  <c r="I19" i="10"/>
  <c r="E19" i="10"/>
  <c r="D19" i="10"/>
  <c r="C19" i="10"/>
  <c r="B19" i="10"/>
  <c r="L18" i="10"/>
  <c r="H18" i="10"/>
  <c r="M18" i="10" s="1"/>
  <c r="G18" i="10"/>
  <c r="F18" i="10"/>
  <c r="L17" i="10"/>
  <c r="H17" i="10"/>
  <c r="M17" i="10" s="1"/>
  <c r="G17" i="10"/>
  <c r="F17" i="10"/>
  <c r="M16" i="10"/>
  <c r="L16" i="10"/>
  <c r="H16" i="10"/>
  <c r="G16" i="10"/>
  <c r="F16" i="10"/>
  <c r="L15" i="10"/>
  <c r="H15" i="10"/>
  <c r="M15" i="10" s="1"/>
  <c r="G15" i="10"/>
  <c r="F15" i="10"/>
  <c r="L14" i="10"/>
  <c r="H14" i="10"/>
  <c r="M14" i="10" s="1"/>
  <c r="G14" i="10"/>
  <c r="F14" i="10"/>
  <c r="L13" i="10"/>
  <c r="H13" i="10"/>
  <c r="M13" i="10" s="1"/>
  <c r="G13" i="10"/>
  <c r="F13" i="10"/>
  <c r="L12" i="10"/>
  <c r="H12" i="10"/>
  <c r="M12" i="10" s="1"/>
  <c r="G12" i="10"/>
  <c r="F12" i="10"/>
  <c r="L11" i="10"/>
  <c r="H11" i="10"/>
  <c r="M11" i="10" s="1"/>
  <c r="G11" i="10"/>
  <c r="F11" i="10"/>
  <c r="M10" i="10"/>
  <c r="L10" i="10"/>
  <c r="H10" i="10"/>
  <c r="G10" i="10"/>
  <c r="F10" i="10"/>
  <c r="M9" i="10"/>
  <c r="L9" i="10"/>
  <c r="H9" i="10"/>
  <c r="G9" i="10"/>
  <c r="F9" i="10"/>
  <c r="L8" i="10"/>
  <c r="H8" i="10"/>
  <c r="M8" i="10" s="1"/>
  <c r="G8" i="10"/>
  <c r="F8" i="10"/>
  <c r="L7" i="10"/>
  <c r="H7" i="10"/>
  <c r="M7" i="10" s="1"/>
  <c r="G7" i="10"/>
  <c r="F7" i="10"/>
  <c r="I4" i="10"/>
  <c r="F4" i="10"/>
  <c r="A42" i="8"/>
  <c r="A2" i="8"/>
  <c r="J58" i="8"/>
  <c r="I58" i="8"/>
  <c r="E58" i="8"/>
  <c r="D58" i="8"/>
  <c r="C58" i="8"/>
  <c r="B58" i="8"/>
  <c r="J57" i="8"/>
  <c r="I57" i="8"/>
  <c r="E57" i="8"/>
  <c r="G57" i="8" s="1"/>
  <c r="D57" i="8"/>
  <c r="C57" i="8"/>
  <c r="B57" i="8"/>
  <c r="J56" i="8"/>
  <c r="I56" i="8"/>
  <c r="L56" i="8" s="1"/>
  <c r="E56" i="8"/>
  <c r="G56" i="8" s="1"/>
  <c r="D56" i="8"/>
  <c r="C56" i="8"/>
  <c r="B56" i="8"/>
  <c r="J55" i="8"/>
  <c r="I55" i="8"/>
  <c r="E55" i="8"/>
  <c r="D55" i="8"/>
  <c r="C55" i="8"/>
  <c r="B55" i="8"/>
  <c r="J54" i="8"/>
  <c r="I54" i="8"/>
  <c r="E54" i="8"/>
  <c r="D54" i="8"/>
  <c r="C54" i="8"/>
  <c r="B54" i="8"/>
  <c r="J53" i="8"/>
  <c r="I53" i="8"/>
  <c r="E53" i="8"/>
  <c r="D53" i="8"/>
  <c r="C53" i="8"/>
  <c r="B53" i="8"/>
  <c r="J52" i="8"/>
  <c r="I52" i="8"/>
  <c r="E52" i="8"/>
  <c r="G52" i="8" s="1"/>
  <c r="D52" i="8"/>
  <c r="C52" i="8"/>
  <c r="B52" i="8"/>
  <c r="J51" i="8"/>
  <c r="I51" i="8"/>
  <c r="E51" i="8"/>
  <c r="D51" i="8"/>
  <c r="C51" i="8"/>
  <c r="B51" i="8"/>
  <c r="J50" i="8"/>
  <c r="I50" i="8"/>
  <c r="L50" i="8" s="1"/>
  <c r="E50" i="8"/>
  <c r="G50" i="8" s="1"/>
  <c r="D50" i="8"/>
  <c r="F50" i="8" s="1"/>
  <c r="C50" i="8"/>
  <c r="B50" i="8"/>
  <c r="M49" i="8"/>
  <c r="J49" i="8"/>
  <c r="I49" i="8"/>
  <c r="L49" i="8" s="1"/>
  <c r="E49" i="8"/>
  <c r="G49" i="8" s="1"/>
  <c r="D49" i="8"/>
  <c r="C49" i="8"/>
  <c r="B49" i="8"/>
  <c r="J48" i="8"/>
  <c r="I48" i="8"/>
  <c r="E48" i="8"/>
  <c r="D48" i="8"/>
  <c r="C48" i="8"/>
  <c r="B48" i="8"/>
  <c r="J47" i="8"/>
  <c r="I47" i="8"/>
  <c r="E47" i="8"/>
  <c r="D47" i="8"/>
  <c r="C47" i="8"/>
  <c r="B47" i="8"/>
  <c r="I44" i="8"/>
  <c r="F44" i="8"/>
  <c r="J39" i="8"/>
  <c r="I39" i="8"/>
  <c r="E39" i="8"/>
  <c r="D39" i="8"/>
  <c r="C39" i="8"/>
  <c r="B39" i="8"/>
  <c r="L38" i="8"/>
  <c r="H38" i="8"/>
  <c r="M38" i="8" s="1"/>
  <c r="G38" i="8"/>
  <c r="F38" i="8"/>
  <c r="L37" i="8"/>
  <c r="H37" i="8"/>
  <c r="M37" i="8" s="1"/>
  <c r="G37" i="8"/>
  <c r="F37" i="8"/>
  <c r="M36" i="8"/>
  <c r="L36" i="8"/>
  <c r="H36" i="8"/>
  <c r="G36" i="8"/>
  <c r="F36" i="8"/>
  <c r="L35" i="8"/>
  <c r="H35" i="8"/>
  <c r="M35" i="8" s="1"/>
  <c r="G35" i="8"/>
  <c r="F35" i="8"/>
  <c r="L34" i="8"/>
  <c r="H34" i="8"/>
  <c r="M34" i="8" s="1"/>
  <c r="G34" i="8"/>
  <c r="F34" i="8"/>
  <c r="L33" i="8"/>
  <c r="H33" i="8"/>
  <c r="M33" i="8" s="1"/>
  <c r="G33" i="8"/>
  <c r="F33" i="8"/>
  <c r="L32" i="8"/>
  <c r="H32" i="8"/>
  <c r="M32" i="8" s="1"/>
  <c r="G32" i="8"/>
  <c r="F32" i="8"/>
  <c r="L31" i="8"/>
  <c r="H31" i="8"/>
  <c r="M31" i="8" s="1"/>
  <c r="G31" i="8"/>
  <c r="F31" i="8"/>
  <c r="L30" i="8"/>
  <c r="H30" i="8"/>
  <c r="M30" i="8" s="1"/>
  <c r="G30" i="8"/>
  <c r="F30" i="8"/>
  <c r="M29" i="8"/>
  <c r="L29" i="8"/>
  <c r="H29" i="8"/>
  <c r="G29" i="8"/>
  <c r="F29" i="8"/>
  <c r="L28" i="8"/>
  <c r="H28" i="8"/>
  <c r="M28" i="8" s="1"/>
  <c r="G28" i="8"/>
  <c r="F28" i="8"/>
  <c r="L27" i="8"/>
  <c r="H27" i="8"/>
  <c r="M27" i="8" s="1"/>
  <c r="G27" i="8"/>
  <c r="F27" i="8"/>
  <c r="L12" i="8"/>
  <c r="H12" i="8"/>
  <c r="M12" i="8" s="1"/>
  <c r="G12" i="8"/>
  <c r="F12" i="8"/>
  <c r="L11" i="8"/>
  <c r="H11" i="8"/>
  <c r="M11" i="8" s="1"/>
  <c r="G11" i="8"/>
  <c r="F11" i="8"/>
  <c r="M10" i="8"/>
  <c r="L10" i="8"/>
  <c r="H10" i="8"/>
  <c r="G10" i="8"/>
  <c r="F10" i="8"/>
  <c r="M9" i="8"/>
  <c r="L9" i="8"/>
  <c r="H9" i="8"/>
  <c r="G9" i="8"/>
  <c r="F9" i="8"/>
  <c r="H8" i="8"/>
  <c r="M8" i="8" s="1"/>
  <c r="G8" i="8"/>
  <c r="F8" i="8"/>
  <c r="H7" i="8"/>
  <c r="M7" i="8" s="1"/>
  <c r="G7" i="8"/>
  <c r="F7" i="8"/>
  <c r="I4" i="8"/>
  <c r="F4" i="8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L57" i="11" l="1"/>
  <c r="L53" i="11"/>
  <c r="L19" i="11"/>
  <c r="L58" i="11"/>
  <c r="F19" i="7"/>
  <c r="L39" i="7"/>
  <c r="H54" i="11"/>
  <c r="G54" i="8"/>
  <c r="G39" i="8"/>
  <c r="F39" i="7"/>
  <c r="G39" i="10"/>
  <c r="H39" i="7"/>
  <c r="M39" i="7" s="1"/>
  <c r="F48" i="10"/>
  <c r="G30" i="2"/>
  <c r="H39" i="8"/>
  <c r="M39" i="8" s="1"/>
  <c r="B61" i="2"/>
  <c r="E54" i="2"/>
  <c r="E58" i="2"/>
  <c r="E60" i="2"/>
  <c r="E53" i="2"/>
  <c r="E56" i="2"/>
  <c r="C56" i="2"/>
  <c r="D56" i="2"/>
  <c r="E57" i="2"/>
  <c r="H39" i="10"/>
  <c r="M39" i="10" s="1"/>
  <c r="E55" i="2"/>
  <c r="G58" i="10"/>
  <c r="H56" i="7"/>
  <c r="M56" i="7" s="1"/>
  <c r="H51" i="11"/>
  <c r="H51" i="7"/>
  <c r="M51" i="7" s="1"/>
  <c r="H50" i="11"/>
  <c r="E59" i="2"/>
  <c r="H48" i="7"/>
  <c r="M48" i="7" s="1"/>
  <c r="H19" i="11"/>
  <c r="M19" i="11" s="1"/>
  <c r="B59" i="11"/>
  <c r="H58" i="11"/>
  <c r="H56" i="11"/>
  <c r="F39" i="8"/>
  <c r="F39" i="10"/>
  <c r="H47" i="11"/>
  <c r="L39" i="8"/>
  <c r="L39" i="10"/>
  <c r="H50" i="7"/>
  <c r="M50" i="7" s="1"/>
  <c r="H55" i="7"/>
  <c r="M55" i="7" s="1"/>
  <c r="F58" i="7"/>
  <c r="J59" i="11"/>
  <c r="H55" i="11"/>
  <c r="L53" i="10"/>
  <c r="H49" i="10"/>
  <c r="H57" i="10"/>
  <c r="M57" i="10" s="1"/>
  <c r="F51" i="8"/>
  <c r="H57" i="8"/>
  <c r="M57" i="8" s="1"/>
  <c r="H56" i="8"/>
  <c r="M56" i="8" s="1"/>
  <c r="L19" i="10"/>
  <c r="L18" i="2"/>
  <c r="D60" i="2"/>
  <c r="D54" i="2"/>
  <c r="D49" i="2"/>
  <c r="D58" i="2"/>
  <c r="D50" i="2"/>
  <c r="C60" i="2"/>
  <c r="D52" i="2"/>
  <c r="L35" i="2"/>
  <c r="L39" i="2"/>
  <c r="C50" i="2"/>
  <c r="C58" i="2"/>
  <c r="C54" i="2"/>
  <c r="C57" i="2"/>
  <c r="L34" i="2"/>
  <c r="L38" i="2"/>
  <c r="C55" i="2"/>
  <c r="B56" i="2"/>
  <c r="C53" i="2"/>
  <c r="L32" i="2"/>
  <c r="L36" i="2"/>
  <c r="L40" i="2"/>
  <c r="C59" i="2"/>
  <c r="L29" i="2"/>
  <c r="L33" i="2"/>
  <c r="L37" i="2"/>
  <c r="C61" i="2"/>
  <c r="B54" i="2"/>
  <c r="B55" i="2"/>
  <c r="B57" i="2"/>
  <c r="B53" i="2"/>
  <c r="B59" i="2"/>
  <c r="B49" i="2"/>
  <c r="B60" i="2"/>
  <c r="L12" i="2"/>
  <c r="J59" i="5"/>
  <c r="I59" i="2"/>
  <c r="J60" i="2"/>
  <c r="I55" i="2"/>
  <c r="I49" i="2"/>
  <c r="I53" i="2"/>
  <c r="G58" i="8"/>
  <c r="G53" i="8"/>
  <c r="L14" i="2"/>
  <c r="F48" i="8"/>
  <c r="L19" i="2"/>
  <c r="J50" i="2"/>
  <c r="J54" i="2"/>
  <c r="J58" i="2"/>
  <c r="J55" i="2"/>
  <c r="J59" i="2"/>
  <c r="J56" i="2"/>
  <c r="J49" i="2"/>
  <c r="J53" i="2"/>
  <c r="J57" i="2"/>
  <c r="J61" i="2"/>
  <c r="I50" i="2"/>
  <c r="I58" i="2"/>
  <c r="H51" i="10"/>
  <c r="M51" i="10" s="1"/>
  <c r="B51" i="2"/>
  <c r="I59" i="5"/>
  <c r="F58" i="8"/>
  <c r="B59" i="10"/>
  <c r="H19" i="7"/>
  <c r="M19" i="7" s="1"/>
  <c r="H57" i="11"/>
  <c r="J51" i="2"/>
  <c r="D51" i="2"/>
  <c r="F51" i="2" s="1"/>
  <c r="C59" i="10"/>
  <c r="D59" i="2"/>
  <c r="B59" i="8"/>
  <c r="H48" i="8"/>
  <c r="M48" i="8" s="1"/>
  <c r="D59" i="10"/>
  <c r="H48" i="11"/>
  <c r="C59" i="8"/>
  <c r="L53" i="8"/>
  <c r="H56" i="10"/>
  <c r="M56" i="10" s="1"/>
  <c r="G39" i="7"/>
  <c r="H58" i="7"/>
  <c r="M58" i="7" s="1"/>
  <c r="I59" i="11"/>
  <c r="G48" i="11"/>
  <c r="F50" i="11"/>
  <c r="F51" i="11"/>
  <c r="H52" i="11"/>
  <c r="C51" i="2"/>
  <c r="D57" i="2"/>
  <c r="H57" i="7"/>
  <c r="M57" i="7" s="1"/>
  <c r="C59" i="11"/>
  <c r="H53" i="11"/>
  <c r="E51" i="2"/>
  <c r="D55" i="2"/>
  <c r="H39" i="11"/>
  <c r="D59" i="11"/>
  <c r="F59" i="11" s="1"/>
  <c r="L28" i="2"/>
  <c r="L51" i="8"/>
  <c r="H50" i="10"/>
  <c r="M50" i="10" s="1"/>
  <c r="F58" i="10"/>
  <c r="E59" i="11"/>
  <c r="G59" i="11" s="1"/>
  <c r="D53" i="2"/>
  <c r="D61" i="2"/>
  <c r="L16" i="2"/>
  <c r="H30" i="2"/>
  <c r="E52" i="2"/>
  <c r="B50" i="2"/>
  <c r="I52" i="2"/>
  <c r="L52" i="2" s="1"/>
  <c r="I56" i="2"/>
  <c r="I60" i="2"/>
  <c r="L15" i="2"/>
  <c r="J52" i="2"/>
  <c r="C20" i="2"/>
  <c r="I57" i="2"/>
  <c r="I61" i="2"/>
  <c r="D20" i="2"/>
  <c r="I51" i="2"/>
  <c r="L51" i="2" s="1"/>
  <c r="B52" i="2"/>
  <c r="B58" i="2"/>
  <c r="I54" i="2"/>
  <c r="B20" i="2"/>
  <c r="E20" i="2"/>
  <c r="C49" i="2"/>
  <c r="C52" i="2"/>
  <c r="L17" i="2"/>
  <c r="F30" i="2"/>
  <c r="L11" i="2"/>
  <c r="L13" i="2"/>
  <c r="H9" i="2"/>
  <c r="F49" i="11"/>
  <c r="G54" i="11"/>
  <c r="F57" i="11"/>
  <c r="F52" i="11"/>
  <c r="I59" i="7"/>
  <c r="L59" i="7" s="1"/>
  <c r="L50" i="7"/>
  <c r="L57" i="7"/>
  <c r="J59" i="7"/>
  <c r="L54" i="7"/>
  <c r="H52" i="7"/>
  <c r="M52" i="7" s="1"/>
  <c r="F56" i="7"/>
  <c r="B59" i="7"/>
  <c r="H49" i="7"/>
  <c r="H53" i="7"/>
  <c r="H54" i="7"/>
  <c r="M54" i="7" s="1"/>
  <c r="L55" i="7"/>
  <c r="C59" i="7"/>
  <c r="L19" i="7"/>
  <c r="F49" i="7"/>
  <c r="F57" i="7"/>
  <c r="D59" i="7"/>
  <c r="F59" i="7" s="1"/>
  <c r="H47" i="7"/>
  <c r="M47" i="7" s="1"/>
  <c r="F48" i="7"/>
  <c r="L52" i="7"/>
  <c r="E59" i="7"/>
  <c r="G59" i="7" s="1"/>
  <c r="F51" i="7"/>
  <c r="F54" i="7"/>
  <c r="L47" i="7"/>
  <c r="L58" i="7"/>
  <c r="F47" i="7"/>
  <c r="F55" i="7"/>
  <c r="L48" i="10"/>
  <c r="L57" i="10"/>
  <c r="J59" i="10"/>
  <c r="L52" i="10"/>
  <c r="I59" i="10"/>
  <c r="H48" i="10"/>
  <c r="M48" i="10" s="1"/>
  <c r="F51" i="10"/>
  <c r="H47" i="10"/>
  <c r="M47" i="10" s="1"/>
  <c r="G48" i="10"/>
  <c r="L50" i="10"/>
  <c r="F55" i="10"/>
  <c r="F56" i="10"/>
  <c r="H58" i="10"/>
  <c r="M58" i="10" s="1"/>
  <c r="F53" i="10"/>
  <c r="H55" i="10"/>
  <c r="M55" i="10" s="1"/>
  <c r="L58" i="10"/>
  <c r="G19" i="10"/>
  <c r="H54" i="10"/>
  <c r="M54" i="10" s="1"/>
  <c r="L55" i="10"/>
  <c r="H19" i="10"/>
  <c r="M19" i="10" s="1"/>
  <c r="H52" i="10"/>
  <c r="M52" i="10" s="1"/>
  <c r="H53" i="10"/>
  <c r="M53" i="10" s="1"/>
  <c r="L54" i="10"/>
  <c r="E59" i="10"/>
  <c r="G51" i="10"/>
  <c r="F54" i="10"/>
  <c r="L47" i="10"/>
  <c r="F49" i="10"/>
  <c r="F57" i="10"/>
  <c r="F52" i="10"/>
  <c r="F19" i="10"/>
  <c r="F47" i="10"/>
  <c r="G47" i="10"/>
  <c r="G55" i="10"/>
  <c r="L57" i="8"/>
  <c r="I59" i="8"/>
  <c r="L52" i="8"/>
  <c r="J59" i="8"/>
  <c r="D59" i="8"/>
  <c r="H47" i="8"/>
  <c r="M47" i="8" s="1"/>
  <c r="G48" i="8"/>
  <c r="H55" i="8"/>
  <c r="M55" i="8" s="1"/>
  <c r="F56" i="8"/>
  <c r="H58" i="8"/>
  <c r="M58" i="8" s="1"/>
  <c r="H50" i="8"/>
  <c r="M50" i="8" s="1"/>
  <c r="L48" i="8"/>
  <c r="F53" i="8"/>
  <c r="G55" i="8"/>
  <c r="L58" i="8"/>
  <c r="H54" i="8"/>
  <c r="M54" i="8" s="1"/>
  <c r="L55" i="8"/>
  <c r="H52" i="8"/>
  <c r="M52" i="8" s="1"/>
  <c r="H53" i="8"/>
  <c r="M53" i="8" s="1"/>
  <c r="L54" i="8"/>
  <c r="H49" i="8"/>
  <c r="E59" i="8"/>
  <c r="L47" i="8"/>
  <c r="G51" i="8"/>
  <c r="F54" i="8"/>
  <c r="F49" i="8"/>
  <c r="H51" i="8"/>
  <c r="M51" i="8" s="1"/>
  <c r="F57" i="8"/>
  <c r="F52" i="8"/>
  <c r="F47" i="8"/>
  <c r="F55" i="8"/>
  <c r="G47" i="8"/>
  <c r="L59" i="11" l="1"/>
  <c r="G59" i="8"/>
  <c r="M30" i="2"/>
  <c r="G51" i="2"/>
  <c r="L59" i="8"/>
  <c r="L61" i="2"/>
  <c r="F59" i="10"/>
  <c r="L59" i="10"/>
  <c r="H59" i="7"/>
  <c r="M59" i="7" s="1"/>
  <c r="H59" i="11"/>
  <c r="G59" i="10"/>
  <c r="L57" i="2"/>
  <c r="L49" i="2"/>
  <c r="L56" i="2"/>
  <c r="L55" i="2"/>
  <c r="L60" i="2"/>
  <c r="L59" i="2"/>
  <c r="L53" i="2"/>
  <c r="L54" i="2"/>
  <c r="F59" i="8"/>
  <c r="L50" i="2"/>
  <c r="L58" i="2"/>
  <c r="F20" i="2"/>
  <c r="H20" i="2"/>
  <c r="M20" i="2" s="1"/>
  <c r="H59" i="10"/>
  <c r="M59" i="10" s="1"/>
  <c r="H51" i="2"/>
  <c r="G20" i="2"/>
  <c r="H59" i="8"/>
  <c r="M59" i="8" s="1"/>
  <c r="M51" i="2" l="1"/>
  <c r="A42" i="6"/>
  <c r="A2" i="6"/>
  <c r="J58" i="6"/>
  <c r="I58" i="6"/>
  <c r="E58" i="6"/>
  <c r="D58" i="6"/>
  <c r="C58" i="6"/>
  <c r="B58" i="6"/>
  <c r="J57" i="6"/>
  <c r="I57" i="6"/>
  <c r="E57" i="6"/>
  <c r="D57" i="6"/>
  <c r="C57" i="6"/>
  <c r="B57" i="6"/>
  <c r="J56" i="6"/>
  <c r="I56" i="6"/>
  <c r="L56" i="6" s="1"/>
  <c r="E56" i="6"/>
  <c r="G56" i="6" s="1"/>
  <c r="D56" i="6"/>
  <c r="C56" i="6"/>
  <c r="B56" i="6"/>
  <c r="J55" i="6"/>
  <c r="I55" i="6"/>
  <c r="E55" i="6"/>
  <c r="D55" i="6"/>
  <c r="C55" i="6"/>
  <c r="B55" i="6"/>
  <c r="J54" i="6"/>
  <c r="I54" i="6"/>
  <c r="E54" i="6"/>
  <c r="G54" i="6" s="1"/>
  <c r="D54" i="6"/>
  <c r="C54" i="6"/>
  <c r="B54" i="6"/>
  <c r="M53" i="6"/>
  <c r="J53" i="6"/>
  <c r="I53" i="6"/>
  <c r="L53" i="6" s="1"/>
  <c r="E53" i="6"/>
  <c r="G53" i="6" s="1"/>
  <c r="D53" i="6"/>
  <c r="F53" i="6" s="1"/>
  <c r="C53" i="6"/>
  <c r="B53" i="6"/>
  <c r="J52" i="6"/>
  <c r="I52" i="6"/>
  <c r="E52" i="6"/>
  <c r="G52" i="6" s="1"/>
  <c r="D52" i="6"/>
  <c r="C52" i="6"/>
  <c r="B52" i="6"/>
  <c r="J51" i="6"/>
  <c r="I51" i="6"/>
  <c r="E51" i="6"/>
  <c r="G51" i="6" s="1"/>
  <c r="D51" i="6"/>
  <c r="C51" i="6"/>
  <c r="B51" i="6"/>
  <c r="J50" i="6"/>
  <c r="I50" i="6"/>
  <c r="E50" i="6"/>
  <c r="G50" i="6" s="1"/>
  <c r="D50" i="6"/>
  <c r="C50" i="6"/>
  <c r="B50" i="6"/>
  <c r="J49" i="6"/>
  <c r="I49" i="6"/>
  <c r="L49" i="6" s="1"/>
  <c r="E49" i="6"/>
  <c r="D49" i="6"/>
  <c r="C49" i="6"/>
  <c r="B49" i="6"/>
  <c r="J48" i="6"/>
  <c r="I48" i="6"/>
  <c r="E48" i="6"/>
  <c r="G48" i="6" s="1"/>
  <c r="D48" i="6"/>
  <c r="C48" i="6"/>
  <c r="B48" i="6"/>
  <c r="J47" i="6"/>
  <c r="I47" i="6"/>
  <c r="E47" i="6"/>
  <c r="D47" i="6"/>
  <c r="C47" i="6"/>
  <c r="B47" i="6"/>
  <c r="I44" i="6"/>
  <c r="F44" i="6"/>
  <c r="J39" i="6"/>
  <c r="I39" i="6"/>
  <c r="E39" i="6"/>
  <c r="D39" i="6"/>
  <c r="C39" i="6"/>
  <c r="B39" i="6"/>
  <c r="L38" i="6"/>
  <c r="H38" i="6"/>
  <c r="M38" i="6" s="1"/>
  <c r="G38" i="6"/>
  <c r="F38" i="6"/>
  <c r="L37" i="6"/>
  <c r="H37" i="6"/>
  <c r="M37" i="6" s="1"/>
  <c r="G37" i="6"/>
  <c r="F37" i="6"/>
  <c r="M36" i="6"/>
  <c r="L36" i="6"/>
  <c r="H36" i="6"/>
  <c r="G36" i="6"/>
  <c r="F36" i="6"/>
  <c r="L35" i="6"/>
  <c r="H35" i="6"/>
  <c r="M35" i="6" s="1"/>
  <c r="G35" i="6"/>
  <c r="F35" i="6"/>
  <c r="M34" i="6"/>
  <c r="L34" i="6"/>
  <c r="H34" i="6"/>
  <c r="G34" i="6"/>
  <c r="F34" i="6"/>
  <c r="M33" i="6"/>
  <c r="L33" i="6"/>
  <c r="H33" i="6"/>
  <c r="G33" i="6"/>
  <c r="F33" i="6"/>
  <c r="M32" i="6"/>
  <c r="L32" i="6"/>
  <c r="H32" i="6"/>
  <c r="G32" i="6"/>
  <c r="F32" i="6"/>
  <c r="M31" i="6"/>
  <c r="L31" i="6"/>
  <c r="H31" i="6"/>
  <c r="G31" i="6"/>
  <c r="F31" i="6"/>
  <c r="L30" i="6"/>
  <c r="H30" i="6"/>
  <c r="M30" i="6" s="1"/>
  <c r="G30" i="6"/>
  <c r="F30" i="6"/>
  <c r="L17" i="6"/>
  <c r="H17" i="6"/>
  <c r="M17" i="6" s="1"/>
  <c r="G17" i="6"/>
  <c r="F17" i="6"/>
  <c r="M16" i="6"/>
  <c r="L16" i="6"/>
  <c r="H16" i="6"/>
  <c r="G16" i="6"/>
  <c r="F16" i="6"/>
  <c r="L15" i="6"/>
  <c r="H15" i="6"/>
  <c r="M15" i="6" s="1"/>
  <c r="G15" i="6"/>
  <c r="F15" i="6"/>
  <c r="M14" i="6"/>
  <c r="L14" i="6"/>
  <c r="H14" i="6"/>
  <c r="G14" i="6"/>
  <c r="F14" i="6"/>
  <c r="M13" i="6"/>
  <c r="L13" i="6"/>
  <c r="H13" i="6"/>
  <c r="G13" i="6"/>
  <c r="F13" i="6"/>
  <c r="L12" i="6"/>
  <c r="H12" i="6"/>
  <c r="M12" i="6" s="1"/>
  <c r="G12" i="6"/>
  <c r="F12" i="6"/>
  <c r="L11" i="6"/>
  <c r="H11" i="6"/>
  <c r="M11" i="6" s="1"/>
  <c r="G11" i="6"/>
  <c r="F11" i="6"/>
  <c r="L10" i="6"/>
  <c r="H10" i="6"/>
  <c r="M10" i="6" s="1"/>
  <c r="G10" i="6"/>
  <c r="F10" i="6"/>
  <c r="M9" i="6"/>
  <c r="L9" i="6"/>
  <c r="H9" i="6"/>
  <c r="G9" i="6"/>
  <c r="F9" i="6"/>
  <c r="L8" i="6"/>
  <c r="H8" i="6"/>
  <c r="M8" i="6" s="1"/>
  <c r="G8" i="6"/>
  <c r="F8" i="6"/>
  <c r="L7" i="6"/>
  <c r="H7" i="6"/>
  <c r="M7" i="6" s="1"/>
  <c r="G7" i="6"/>
  <c r="F7" i="6"/>
  <c r="I4" i="6"/>
  <c r="F4" i="6"/>
  <c r="A42" i="5"/>
  <c r="A22" i="5"/>
  <c r="A2" i="5"/>
  <c r="E58" i="5"/>
  <c r="D58" i="5"/>
  <c r="C58" i="5"/>
  <c r="B58" i="5"/>
  <c r="E57" i="5"/>
  <c r="D57" i="5"/>
  <c r="C57" i="5"/>
  <c r="B57" i="5"/>
  <c r="E56" i="5"/>
  <c r="G56" i="5" s="1"/>
  <c r="D56" i="5"/>
  <c r="C56" i="5"/>
  <c r="B56" i="5"/>
  <c r="L56" i="5" s="1"/>
  <c r="E55" i="5"/>
  <c r="D55" i="5"/>
  <c r="C55" i="5"/>
  <c r="B55" i="5"/>
  <c r="E54" i="5"/>
  <c r="D54" i="5"/>
  <c r="C54" i="5"/>
  <c r="B54" i="5"/>
  <c r="M53" i="5"/>
  <c r="L53" i="5"/>
  <c r="E53" i="5"/>
  <c r="G53" i="5" s="1"/>
  <c r="D53" i="5"/>
  <c r="F53" i="5" s="1"/>
  <c r="C53" i="5"/>
  <c r="B53" i="5"/>
  <c r="E52" i="5"/>
  <c r="G52" i="5" s="1"/>
  <c r="D52" i="5"/>
  <c r="C52" i="5"/>
  <c r="B52" i="5"/>
  <c r="E51" i="5"/>
  <c r="G51" i="5" s="1"/>
  <c r="D51" i="5"/>
  <c r="C51" i="5"/>
  <c r="B51" i="5"/>
  <c r="E50" i="5"/>
  <c r="G50" i="5" s="1"/>
  <c r="D50" i="5"/>
  <c r="F50" i="5" s="1"/>
  <c r="C50" i="5"/>
  <c r="B50" i="5"/>
  <c r="M49" i="5"/>
  <c r="L49" i="5"/>
  <c r="E49" i="5"/>
  <c r="G49" i="5" s="1"/>
  <c r="D49" i="5"/>
  <c r="C49" i="5"/>
  <c r="B49" i="5"/>
  <c r="E48" i="5"/>
  <c r="G48" i="5" s="1"/>
  <c r="D48" i="5"/>
  <c r="C48" i="5"/>
  <c r="B48" i="5"/>
  <c r="E47" i="5"/>
  <c r="D47" i="5"/>
  <c r="C47" i="5"/>
  <c r="B47" i="5"/>
  <c r="I44" i="5"/>
  <c r="F44" i="5"/>
  <c r="J39" i="5"/>
  <c r="I39" i="5"/>
  <c r="E39" i="5"/>
  <c r="D39" i="5"/>
  <c r="C39" i="5"/>
  <c r="B39" i="5"/>
  <c r="L38" i="5"/>
  <c r="H38" i="5"/>
  <c r="M38" i="5" s="1"/>
  <c r="G38" i="5"/>
  <c r="F38" i="5"/>
  <c r="L37" i="5"/>
  <c r="H37" i="5"/>
  <c r="M37" i="5" s="1"/>
  <c r="G37" i="5"/>
  <c r="F37" i="5"/>
  <c r="L36" i="5"/>
  <c r="H36" i="5"/>
  <c r="M36" i="5" s="1"/>
  <c r="G36" i="5"/>
  <c r="F36" i="5"/>
  <c r="L35" i="5"/>
  <c r="H35" i="5"/>
  <c r="M35" i="5" s="1"/>
  <c r="G35" i="5"/>
  <c r="F35" i="5"/>
  <c r="L34" i="5"/>
  <c r="H34" i="5"/>
  <c r="M34" i="5" s="1"/>
  <c r="G34" i="5"/>
  <c r="F34" i="5"/>
  <c r="M33" i="5"/>
  <c r="L33" i="5"/>
  <c r="H33" i="5"/>
  <c r="G33" i="5"/>
  <c r="F33" i="5"/>
  <c r="L32" i="5"/>
  <c r="H32" i="5"/>
  <c r="M32" i="5" s="1"/>
  <c r="G32" i="5"/>
  <c r="F32" i="5"/>
  <c r="L31" i="5"/>
  <c r="H31" i="5"/>
  <c r="M31" i="5" s="1"/>
  <c r="G31" i="5"/>
  <c r="F31" i="5"/>
  <c r="L30" i="5"/>
  <c r="H30" i="5"/>
  <c r="M30" i="5" s="1"/>
  <c r="G30" i="5"/>
  <c r="F30" i="5"/>
  <c r="M29" i="5"/>
  <c r="L29" i="5"/>
  <c r="H29" i="5"/>
  <c r="G29" i="5"/>
  <c r="F29" i="5"/>
  <c r="L28" i="5"/>
  <c r="M28" i="5"/>
  <c r="G28" i="5"/>
  <c r="F28" i="5"/>
  <c r="L27" i="5"/>
  <c r="M27" i="5"/>
  <c r="G27" i="5"/>
  <c r="F27" i="5"/>
  <c r="I24" i="5"/>
  <c r="F24" i="5"/>
  <c r="J19" i="5"/>
  <c r="I19" i="5"/>
  <c r="E19" i="5"/>
  <c r="D19" i="5"/>
  <c r="C19" i="5"/>
  <c r="B19" i="5"/>
  <c r="L18" i="5"/>
  <c r="H18" i="5"/>
  <c r="M18" i="5" s="1"/>
  <c r="G18" i="5"/>
  <c r="F18" i="5"/>
  <c r="L17" i="5"/>
  <c r="H17" i="5"/>
  <c r="M17" i="5" s="1"/>
  <c r="G17" i="5"/>
  <c r="F17" i="5"/>
  <c r="L16" i="5"/>
  <c r="H16" i="5"/>
  <c r="M16" i="5" s="1"/>
  <c r="G16" i="5"/>
  <c r="F16" i="5"/>
  <c r="L15" i="5"/>
  <c r="H15" i="5"/>
  <c r="M15" i="5" s="1"/>
  <c r="F15" i="5"/>
  <c r="L14" i="5"/>
  <c r="H14" i="5"/>
  <c r="M14" i="5" s="1"/>
  <c r="G14" i="5"/>
  <c r="F14" i="5"/>
  <c r="M13" i="5"/>
  <c r="L13" i="5"/>
  <c r="H13" i="5"/>
  <c r="G13" i="5"/>
  <c r="F13" i="5"/>
  <c r="L12" i="5"/>
  <c r="H12" i="5"/>
  <c r="M12" i="5" s="1"/>
  <c r="G12" i="5"/>
  <c r="F12" i="5"/>
  <c r="L11" i="5"/>
  <c r="M11" i="5"/>
  <c r="G11" i="5"/>
  <c r="L10" i="5"/>
  <c r="H10" i="5"/>
  <c r="M10" i="5" s="1"/>
  <c r="G10" i="5"/>
  <c r="F10" i="5"/>
  <c r="M9" i="5"/>
  <c r="L9" i="5"/>
  <c r="H9" i="5"/>
  <c r="G9" i="5"/>
  <c r="F9" i="5"/>
  <c r="M8" i="5"/>
  <c r="G8" i="5"/>
  <c r="M7" i="5"/>
  <c r="L7" i="5"/>
  <c r="H7" i="5"/>
  <c r="G7" i="5"/>
  <c r="F7" i="5"/>
  <c r="I4" i="5"/>
  <c r="F4" i="5"/>
  <c r="A42" i="4"/>
  <c r="A22" i="4"/>
  <c r="A2" i="4"/>
  <c r="J58" i="4"/>
  <c r="I58" i="4"/>
  <c r="E58" i="4"/>
  <c r="D58" i="4"/>
  <c r="C58" i="4"/>
  <c r="B58" i="4"/>
  <c r="J57" i="4"/>
  <c r="I57" i="4"/>
  <c r="E57" i="4"/>
  <c r="D57" i="4"/>
  <c r="C57" i="4"/>
  <c r="B57" i="4"/>
  <c r="J56" i="4"/>
  <c r="I56" i="4"/>
  <c r="E56" i="4"/>
  <c r="D56" i="4"/>
  <c r="C56" i="4"/>
  <c r="B56" i="4"/>
  <c r="J55" i="4"/>
  <c r="I55" i="4"/>
  <c r="E55" i="4"/>
  <c r="D55" i="4"/>
  <c r="C55" i="4"/>
  <c r="B55" i="4"/>
  <c r="J54" i="4"/>
  <c r="I54" i="4"/>
  <c r="E54" i="4"/>
  <c r="D54" i="4"/>
  <c r="C54" i="4"/>
  <c r="B54" i="4"/>
  <c r="J53" i="4"/>
  <c r="I53" i="4"/>
  <c r="L53" i="4" s="1"/>
  <c r="E53" i="4"/>
  <c r="D53" i="4"/>
  <c r="F53" i="4" s="1"/>
  <c r="C53" i="4"/>
  <c r="B53" i="4"/>
  <c r="J52" i="4"/>
  <c r="I52" i="4"/>
  <c r="E52" i="4"/>
  <c r="G52" i="4" s="1"/>
  <c r="D52" i="4"/>
  <c r="C52" i="4"/>
  <c r="B52" i="4"/>
  <c r="J51" i="4"/>
  <c r="I51" i="4"/>
  <c r="E51" i="4"/>
  <c r="D51" i="4"/>
  <c r="C51" i="4"/>
  <c r="B51" i="4"/>
  <c r="J50" i="4"/>
  <c r="I50" i="4"/>
  <c r="E50" i="4"/>
  <c r="G50" i="4" s="1"/>
  <c r="D50" i="4"/>
  <c r="F50" i="4" s="1"/>
  <c r="C50" i="4"/>
  <c r="B50" i="4"/>
  <c r="M49" i="4"/>
  <c r="J49" i="4"/>
  <c r="I49" i="4"/>
  <c r="L49" i="4" s="1"/>
  <c r="E49" i="4"/>
  <c r="G49" i="4" s="1"/>
  <c r="D49" i="4"/>
  <c r="C49" i="4"/>
  <c r="B49" i="4"/>
  <c r="J48" i="4"/>
  <c r="I48" i="4"/>
  <c r="E48" i="4"/>
  <c r="D48" i="4"/>
  <c r="C48" i="4"/>
  <c r="B48" i="4"/>
  <c r="J47" i="4"/>
  <c r="I47" i="4"/>
  <c r="E47" i="4"/>
  <c r="G47" i="4" s="1"/>
  <c r="D47" i="4"/>
  <c r="C47" i="4"/>
  <c r="B47" i="4"/>
  <c r="I44" i="4"/>
  <c r="F44" i="4"/>
  <c r="J39" i="4"/>
  <c r="I39" i="4"/>
  <c r="E39" i="4"/>
  <c r="D39" i="4"/>
  <c r="C39" i="4"/>
  <c r="B39" i="4"/>
  <c r="L38" i="4"/>
  <c r="H38" i="4"/>
  <c r="M38" i="4" s="1"/>
  <c r="G38" i="4"/>
  <c r="F38" i="4"/>
  <c r="L37" i="4"/>
  <c r="H37" i="4"/>
  <c r="M37" i="4" s="1"/>
  <c r="G37" i="4"/>
  <c r="F37" i="4"/>
  <c r="L36" i="4"/>
  <c r="H36" i="4"/>
  <c r="M36" i="4" s="1"/>
  <c r="G36" i="4"/>
  <c r="F36" i="4"/>
  <c r="L35" i="4"/>
  <c r="H35" i="4"/>
  <c r="M35" i="4" s="1"/>
  <c r="G35" i="4"/>
  <c r="F35" i="4"/>
  <c r="L34" i="4"/>
  <c r="H34" i="4"/>
  <c r="M34" i="4" s="1"/>
  <c r="G34" i="4"/>
  <c r="F34" i="4"/>
  <c r="M33" i="4"/>
  <c r="L33" i="4"/>
  <c r="H33" i="4"/>
  <c r="G33" i="4"/>
  <c r="F33" i="4"/>
  <c r="L32" i="4"/>
  <c r="H32" i="4"/>
  <c r="M32" i="4" s="1"/>
  <c r="G32" i="4"/>
  <c r="F32" i="4"/>
  <c r="L31" i="4"/>
  <c r="H31" i="4"/>
  <c r="M31" i="4" s="1"/>
  <c r="G31" i="4"/>
  <c r="F31" i="4"/>
  <c r="L30" i="4"/>
  <c r="H30" i="4"/>
  <c r="M30" i="4" s="1"/>
  <c r="G30" i="4"/>
  <c r="F30" i="4"/>
  <c r="M29" i="4"/>
  <c r="L29" i="4"/>
  <c r="H29" i="4"/>
  <c r="G29" i="4"/>
  <c r="F29" i="4"/>
  <c r="L28" i="4"/>
  <c r="H28" i="4"/>
  <c r="M28" i="4" s="1"/>
  <c r="G28" i="4"/>
  <c r="F28" i="4"/>
  <c r="L27" i="4"/>
  <c r="H27" i="4"/>
  <c r="M27" i="4" s="1"/>
  <c r="G27" i="4"/>
  <c r="F27" i="4"/>
  <c r="I24" i="4"/>
  <c r="F24" i="4"/>
  <c r="J19" i="4"/>
  <c r="I19" i="4"/>
  <c r="E19" i="4"/>
  <c r="D19" i="4"/>
  <c r="C19" i="4"/>
  <c r="B19" i="4"/>
  <c r="L18" i="4"/>
  <c r="H18" i="4"/>
  <c r="M18" i="4" s="1"/>
  <c r="G18" i="4"/>
  <c r="F18" i="4"/>
  <c r="L17" i="4"/>
  <c r="H17" i="4"/>
  <c r="M17" i="4" s="1"/>
  <c r="G17" i="4"/>
  <c r="F17" i="4"/>
  <c r="L16" i="4"/>
  <c r="H16" i="4"/>
  <c r="M16" i="4" s="1"/>
  <c r="G16" i="4"/>
  <c r="F16" i="4"/>
  <c r="L15" i="4"/>
  <c r="H15" i="4"/>
  <c r="M15" i="4" s="1"/>
  <c r="G15" i="4"/>
  <c r="F15" i="4"/>
  <c r="L14" i="4"/>
  <c r="H14" i="4"/>
  <c r="M14" i="4" s="1"/>
  <c r="G14" i="4"/>
  <c r="F14" i="4"/>
  <c r="M13" i="4"/>
  <c r="L13" i="4"/>
  <c r="H13" i="4"/>
  <c r="G13" i="4"/>
  <c r="F13" i="4"/>
  <c r="L12" i="4"/>
  <c r="H12" i="4"/>
  <c r="M12" i="4" s="1"/>
  <c r="G12" i="4"/>
  <c r="F12" i="4"/>
  <c r="L11" i="4"/>
  <c r="H11" i="4"/>
  <c r="M11" i="4" s="1"/>
  <c r="G11" i="4"/>
  <c r="F11" i="4"/>
  <c r="L10" i="4"/>
  <c r="H10" i="4"/>
  <c r="M10" i="4" s="1"/>
  <c r="G10" i="4"/>
  <c r="F10" i="4"/>
  <c r="M9" i="4"/>
  <c r="L9" i="4"/>
  <c r="H9" i="4"/>
  <c r="G9" i="4"/>
  <c r="F9" i="4"/>
  <c r="L8" i="4"/>
  <c r="H8" i="4"/>
  <c r="M8" i="4" s="1"/>
  <c r="G8" i="4"/>
  <c r="F8" i="4"/>
  <c r="H7" i="4"/>
  <c r="M7" i="4" s="1"/>
  <c r="G7" i="4"/>
  <c r="F7" i="4"/>
  <c r="I4" i="4"/>
  <c r="F4" i="4"/>
  <c r="J58" i="3"/>
  <c r="I58" i="3"/>
  <c r="J57" i="3"/>
  <c r="I57" i="3"/>
  <c r="J56" i="3"/>
  <c r="I56" i="3"/>
  <c r="L56" i="3" s="1"/>
  <c r="J55" i="3"/>
  <c r="I55" i="3"/>
  <c r="J54" i="3"/>
  <c r="I54" i="3"/>
  <c r="J53" i="3"/>
  <c r="I53" i="3"/>
  <c r="L53" i="3" s="1"/>
  <c r="J52" i="3"/>
  <c r="I52" i="3"/>
  <c r="J51" i="3"/>
  <c r="I51" i="3"/>
  <c r="J50" i="3"/>
  <c r="I50" i="3"/>
  <c r="J49" i="3"/>
  <c r="I49" i="3"/>
  <c r="L49" i="3" s="1"/>
  <c r="J48" i="3"/>
  <c r="I48" i="3"/>
  <c r="E57" i="3"/>
  <c r="E58" i="3"/>
  <c r="D58" i="3"/>
  <c r="C58" i="3"/>
  <c r="D57" i="3"/>
  <c r="C57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M53" i="3"/>
  <c r="M49" i="3"/>
  <c r="J47" i="3"/>
  <c r="I47" i="3"/>
  <c r="E47" i="3"/>
  <c r="D47" i="3"/>
  <c r="C47" i="3"/>
  <c r="B47" i="3"/>
  <c r="B58" i="3"/>
  <c r="B57" i="3"/>
  <c r="B56" i="3"/>
  <c r="B55" i="3"/>
  <c r="B54" i="3"/>
  <c r="B53" i="3"/>
  <c r="B52" i="3"/>
  <c r="B51" i="3"/>
  <c r="B50" i="3"/>
  <c r="B49" i="3"/>
  <c r="B48" i="3"/>
  <c r="H27" i="3"/>
  <c r="M27" i="3" s="1"/>
  <c r="L38" i="3"/>
  <c r="L37" i="3"/>
  <c r="M36" i="3"/>
  <c r="L36" i="3"/>
  <c r="L35" i="3"/>
  <c r="L34" i="3"/>
  <c r="M33" i="3"/>
  <c r="L33" i="3"/>
  <c r="L32" i="3"/>
  <c r="L31" i="3"/>
  <c r="L30" i="3"/>
  <c r="M29" i="3"/>
  <c r="L29" i="3"/>
  <c r="L28" i="3"/>
  <c r="L27" i="3"/>
  <c r="H38" i="3"/>
  <c r="M38" i="3" s="1"/>
  <c r="G38" i="3"/>
  <c r="F38" i="3"/>
  <c r="H37" i="3"/>
  <c r="M37" i="3" s="1"/>
  <c r="G37" i="3"/>
  <c r="F37" i="3"/>
  <c r="H36" i="3"/>
  <c r="G36" i="3"/>
  <c r="F36" i="3"/>
  <c r="H35" i="3"/>
  <c r="M35" i="3" s="1"/>
  <c r="G35" i="3"/>
  <c r="F35" i="3"/>
  <c r="H34" i="3"/>
  <c r="M34" i="3" s="1"/>
  <c r="G34" i="3"/>
  <c r="F34" i="3"/>
  <c r="G33" i="3"/>
  <c r="H32" i="3"/>
  <c r="M32" i="3" s="1"/>
  <c r="G32" i="3"/>
  <c r="F32" i="3"/>
  <c r="H31" i="3"/>
  <c r="M31" i="3" s="1"/>
  <c r="G31" i="3"/>
  <c r="F31" i="3"/>
  <c r="H30" i="3"/>
  <c r="M30" i="3" s="1"/>
  <c r="G30" i="3"/>
  <c r="F30" i="3"/>
  <c r="H29" i="3"/>
  <c r="G29" i="3"/>
  <c r="F29" i="3"/>
  <c r="H28" i="3"/>
  <c r="M28" i="3" s="1"/>
  <c r="G28" i="3"/>
  <c r="F28" i="3"/>
  <c r="G27" i="3"/>
  <c r="F27" i="3"/>
  <c r="J19" i="3"/>
  <c r="I19" i="3"/>
  <c r="E19" i="3"/>
  <c r="D19" i="3"/>
  <c r="C19" i="3"/>
  <c r="L18" i="3"/>
  <c r="M16" i="3"/>
  <c r="L16" i="3"/>
  <c r="L14" i="3"/>
  <c r="M13" i="3"/>
  <c r="L13" i="3"/>
  <c r="L12" i="3"/>
  <c r="L11" i="3"/>
  <c r="L10" i="3"/>
  <c r="M9" i="3"/>
  <c r="L9" i="3"/>
  <c r="H18" i="3"/>
  <c r="M18" i="3" s="1"/>
  <c r="G18" i="3"/>
  <c r="H17" i="3"/>
  <c r="G17" i="3"/>
  <c r="H16" i="3"/>
  <c r="G16" i="3"/>
  <c r="H15" i="3"/>
  <c r="G15" i="3"/>
  <c r="H14" i="3"/>
  <c r="M14" i="3" s="1"/>
  <c r="G14" i="3"/>
  <c r="H13" i="3"/>
  <c r="G13" i="3"/>
  <c r="H12" i="3"/>
  <c r="M12" i="3" s="1"/>
  <c r="G12" i="3"/>
  <c r="H11" i="3"/>
  <c r="M11" i="3" s="1"/>
  <c r="G11" i="3"/>
  <c r="H10" i="3"/>
  <c r="M10" i="3" s="1"/>
  <c r="G10" i="3"/>
  <c r="H9" i="3"/>
  <c r="G9" i="3"/>
  <c r="F18" i="3"/>
  <c r="F17" i="3"/>
  <c r="F16" i="3"/>
  <c r="F15" i="3"/>
  <c r="F14" i="3"/>
  <c r="F13" i="3"/>
  <c r="F12" i="3"/>
  <c r="F11" i="3"/>
  <c r="F10" i="3"/>
  <c r="F9" i="3"/>
  <c r="L7" i="3"/>
  <c r="H7" i="3"/>
  <c r="G7" i="3"/>
  <c r="F7" i="3"/>
  <c r="L52" i="4" l="1"/>
  <c r="G54" i="4"/>
  <c r="G58" i="4"/>
  <c r="G39" i="5"/>
  <c r="L39" i="6"/>
  <c r="F39" i="6"/>
  <c r="G49" i="6"/>
  <c r="F39" i="4"/>
  <c r="G39" i="4"/>
  <c r="H39" i="4"/>
  <c r="M39" i="4" s="1"/>
  <c r="L39" i="4"/>
  <c r="L39" i="5"/>
  <c r="H39" i="5"/>
  <c r="M39" i="5" s="1"/>
  <c r="G51" i="4"/>
  <c r="G54" i="5"/>
  <c r="L48" i="3"/>
  <c r="L54" i="3"/>
  <c r="L58" i="3"/>
  <c r="J59" i="3"/>
  <c r="L50" i="3"/>
  <c r="L47" i="3"/>
  <c r="L19" i="3"/>
  <c r="I59" i="3"/>
  <c r="G19" i="3"/>
  <c r="L52" i="3"/>
  <c r="F19" i="3"/>
  <c r="L57" i="3"/>
  <c r="L50" i="4"/>
  <c r="H52" i="4"/>
  <c r="M52" i="4" s="1"/>
  <c r="F56" i="4"/>
  <c r="L56" i="4"/>
  <c r="G58" i="5"/>
  <c r="H51" i="4"/>
  <c r="M51" i="4" s="1"/>
  <c r="H39" i="6"/>
  <c r="M39" i="6" s="1"/>
  <c r="H19" i="3"/>
  <c r="M19" i="3" s="1"/>
  <c r="F39" i="5"/>
  <c r="B59" i="3"/>
  <c r="L51" i="3"/>
  <c r="L55" i="3"/>
  <c r="B59" i="4"/>
  <c r="F48" i="4"/>
  <c r="H53" i="4"/>
  <c r="M53" i="4" s="1"/>
  <c r="H57" i="4"/>
  <c r="M57" i="4" s="1"/>
  <c r="H58" i="5"/>
  <c r="M58" i="5" s="1"/>
  <c r="H55" i="6"/>
  <c r="M55" i="6" s="1"/>
  <c r="L55" i="6"/>
  <c r="G58" i="6"/>
  <c r="H57" i="6"/>
  <c r="M57" i="6" s="1"/>
  <c r="I59" i="6"/>
  <c r="L54" i="6"/>
  <c r="J59" i="6"/>
  <c r="L57" i="6"/>
  <c r="H50" i="6"/>
  <c r="M50" i="6" s="1"/>
  <c r="L51" i="6"/>
  <c r="G55" i="6"/>
  <c r="H49" i="6"/>
  <c r="M49" i="6" s="1"/>
  <c r="H58" i="6"/>
  <c r="M58" i="6" s="1"/>
  <c r="L58" i="6"/>
  <c r="D59" i="6"/>
  <c r="H51" i="6"/>
  <c r="M51" i="6" s="1"/>
  <c r="L52" i="6"/>
  <c r="G57" i="6"/>
  <c r="F58" i="6"/>
  <c r="B59" i="6"/>
  <c r="C59" i="6"/>
  <c r="H48" i="6"/>
  <c r="M48" i="6" s="1"/>
  <c r="F50" i="6"/>
  <c r="H56" i="6"/>
  <c r="M56" i="6" s="1"/>
  <c r="L48" i="6"/>
  <c r="L50" i="6"/>
  <c r="H47" i="6"/>
  <c r="M47" i="6" s="1"/>
  <c r="G47" i="6"/>
  <c r="H52" i="6"/>
  <c r="M52" i="6" s="1"/>
  <c r="H54" i="6"/>
  <c r="M54" i="6" s="1"/>
  <c r="G39" i="6"/>
  <c r="F56" i="6"/>
  <c r="E59" i="6"/>
  <c r="F51" i="6"/>
  <c r="H53" i="6"/>
  <c r="F48" i="6"/>
  <c r="L47" i="6"/>
  <c r="F54" i="6"/>
  <c r="F49" i="6"/>
  <c r="F57" i="6"/>
  <c r="F52" i="6"/>
  <c r="F47" i="6"/>
  <c r="F55" i="6"/>
  <c r="H49" i="5"/>
  <c r="G55" i="5"/>
  <c r="H56" i="5"/>
  <c r="M56" i="5" s="1"/>
  <c r="B59" i="5"/>
  <c r="H53" i="5"/>
  <c r="C59" i="5"/>
  <c r="H52" i="5"/>
  <c r="M52" i="5" s="1"/>
  <c r="H57" i="5"/>
  <c r="M57" i="5" s="1"/>
  <c r="G57" i="5"/>
  <c r="H50" i="5"/>
  <c r="M50" i="5" s="1"/>
  <c r="L57" i="5"/>
  <c r="L54" i="5"/>
  <c r="H48" i="5"/>
  <c r="M48" i="5" s="1"/>
  <c r="F56" i="5"/>
  <c r="D59" i="5"/>
  <c r="H51" i="5"/>
  <c r="M51" i="5" s="1"/>
  <c r="L52" i="5"/>
  <c r="F58" i="5"/>
  <c r="H55" i="5"/>
  <c r="M55" i="5" s="1"/>
  <c r="L58" i="5"/>
  <c r="F19" i="5"/>
  <c r="F48" i="5"/>
  <c r="H19" i="5"/>
  <c r="M19" i="5" s="1"/>
  <c r="H47" i="5"/>
  <c r="M47" i="5" s="1"/>
  <c r="L50" i="5"/>
  <c r="L51" i="5"/>
  <c r="L19" i="5"/>
  <c r="L48" i="5"/>
  <c r="H54" i="5"/>
  <c r="M54" i="5" s="1"/>
  <c r="L55" i="5"/>
  <c r="E59" i="5"/>
  <c r="F51" i="5"/>
  <c r="L47" i="5"/>
  <c r="F54" i="5"/>
  <c r="F49" i="5"/>
  <c r="F57" i="5"/>
  <c r="F52" i="5"/>
  <c r="F47" i="5"/>
  <c r="F55" i="5"/>
  <c r="G19" i="5"/>
  <c r="G47" i="5"/>
  <c r="L57" i="4"/>
  <c r="I59" i="4"/>
  <c r="J59" i="4"/>
  <c r="L54" i="4"/>
  <c r="H19" i="4"/>
  <c r="M19" i="4" s="1"/>
  <c r="H49" i="4"/>
  <c r="G53" i="4"/>
  <c r="F58" i="4"/>
  <c r="F19" i="4"/>
  <c r="H48" i="4"/>
  <c r="M48" i="4" s="1"/>
  <c r="F49" i="4"/>
  <c r="G57" i="4"/>
  <c r="H58" i="4"/>
  <c r="M58" i="4" s="1"/>
  <c r="H47" i="4"/>
  <c r="M47" i="4" s="1"/>
  <c r="L19" i="4"/>
  <c r="D59" i="4"/>
  <c r="L51" i="4"/>
  <c r="H56" i="4"/>
  <c r="M56" i="4" s="1"/>
  <c r="L58" i="4"/>
  <c r="L48" i="4"/>
  <c r="H50" i="4"/>
  <c r="M50" i="4" s="1"/>
  <c r="H55" i="4"/>
  <c r="M55" i="4" s="1"/>
  <c r="G19" i="4"/>
  <c r="G55" i="4"/>
  <c r="H54" i="4"/>
  <c r="M54" i="4" s="1"/>
  <c r="L55" i="4"/>
  <c r="F57" i="4"/>
  <c r="E59" i="4"/>
  <c r="G48" i="4"/>
  <c r="F51" i="4"/>
  <c r="G56" i="4"/>
  <c r="L47" i="4"/>
  <c r="F54" i="4"/>
  <c r="F52" i="4"/>
  <c r="F47" i="4"/>
  <c r="F55" i="4"/>
  <c r="C59" i="4"/>
  <c r="F59" i="4" l="1"/>
  <c r="G59" i="5"/>
  <c r="L59" i="3"/>
  <c r="G59" i="6"/>
  <c r="L59" i="4"/>
  <c r="F59" i="6"/>
  <c r="L59" i="6"/>
  <c r="H59" i="6"/>
  <c r="M59" i="6" s="1"/>
  <c r="L59" i="5"/>
  <c r="F59" i="5"/>
  <c r="H59" i="5"/>
  <c r="M59" i="5" s="1"/>
  <c r="G59" i="4"/>
  <c r="H59" i="4"/>
  <c r="M59" i="4" s="1"/>
  <c r="J39" i="3" l="1"/>
  <c r="I39" i="3"/>
  <c r="F4" i="2" l="1"/>
  <c r="F28" i="2" l="1"/>
  <c r="I20" i="2" l="1"/>
  <c r="L20" i="2" s="1"/>
  <c r="I41" i="2" l="1"/>
  <c r="G37" i="2" l="1"/>
  <c r="F37" i="2"/>
  <c r="F36" i="2" l="1"/>
  <c r="F38" i="2" l="1"/>
  <c r="F59" i="2"/>
  <c r="F56" i="3"/>
  <c r="G57" i="3" l="1"/>
  <c r="F57" i="3"/>
  <c r="H57" i="3"/>
  <c r="M57" i="3" s="1"/>
  <c r="H56" i="3"/>
  <c r="M56" i="3" s="1"/>
  <c r="C59" i="3" l="1"/>
  <c r="H47" i="3" l="1"/>
  <c r="M47" i="3" s="1"/>
  <c r="F47" i="3"/>
  <c r="E59" i="3"/>
  <c r="H52" i="3"/>
  <c r="M52" i="3" s="1"/>
  <c r="D59" i="3"/>
  <c r="F52" i="3"/>
  <c r="F18" i="2" l="1"/>
  <c r="H16" i="2" l="1"/>
  <c r="M16" i="2" s="1"/>
  <c r="F16" i="2"/>
  <c r="G53" i="3"/>
  <c r="I62" i="2" l="1"/>
  <c r="J41" i="2"/>
  <c r="I24" i="3" l="1"/>
  <c r="F24" i="3"/>
  <c r="I46" i="2"/>
  <c r="F46" i="2"/>
  <c r="I44" i="3"/>
  <c r="F44" i="3"/>
  <c r="I25" i="2"/>
  <c r="F25" i="2"/>
  <c r="I4" i="2"/>
  <c r="F4" i="3"/>
  <c r="I4" i="3" l="1"/>
  <c r="J20" i="2" l="1"/>
  <c r="J62" i="2"/>
  <c r="A2" i="3" l="1"/>
  <c r="G16" i="2" l="1"/>
  <c r="G31" i="2" l="1"/>
  <c r="G32" i="2"/>
  <c r="G40" i="2"/>
  <c r="G47" i="3"/>
  <c r="G49" i="3"/>
  <c r="G50" i="3"/>
  <c r="G52" i="3"/>
  <c r="G54" i="3"/>
  <c r="G55" i="3"/>
  <c r="G56" i="3"/>
  <c r="A42" i="3"/>
  <c r="A22" i="3"/>
  <c r="G48" i="3"/>
  <c r="G58" i="3"/>
  <c r="E39" i="3"/>
  <c r="C39" i="3"/>
  <c r="D39" i="3"/>
  <c r="B39" i="3"/>
  <c r="L39" i="3" s="1"/>
  <c r="M7" i="3"/>
  <c r="A44" i="2"/>
  <c r="A23" i="2"/>
  <c r="A2" i="2"/>
  <c r="C41" i="2" l="1"/>
  <c r="B41" i="2"/>
  <c r="L41" i="2" s="1"/>
  <c r="F35" i="2"/>
  <c r="H40" i="2"/>
  <c r="M40" i="2" s="1"/>
  <c r="F40" i="2"/>
  <c r="G19" i="2"/>
  <c r="G10" i="2"/>
  <c r="G52" i="2"/>
  <c r="F51" i="3"/>
  <c r="G13" i="2"/>
  <c r="F49" i="3"/>
  <c r="F39" i="3"/>
  <c r="F54" i="3"/>
  <c r="G39" i="3"/>
  <c r="G17" i="2"/>
  <c r="G51" i="3"/>
  <c r="G35" i="2"/>
  <c r="F48" i="3"/>
  <c r="F50" i="3"/>
  <c r="H55" i="3"/>
  <c r="M55" i="3" s="1"/>
  <c r="H58" i="3"/>
  <c r="M58" i="3" s="1"/>
  <c r="H49" i="3"/>
  <c r="H39" i="3"/>
  <c r="M39" i="3" s="1"/>
  <c r="H51" i="3"/>
  <c r="M51" i="3" s="1"/>
  <c r="G55" i="2"/>
  <c r="F55" i="3"/>
  <c r="F58" i="3"/>
  <c r="H54" i="3"/>
  <c r="M54" i="3" s="1"/>
  <c r="H48" i="3"/>
  <c r="M48" i="3" s="1"/>
  <c r="F53" i="3"/>
  <c r="H39" i="2"/>
  <c r="M39" i="2" s="1"/>
  <c r="H53" i="3"/>
  <c r="H50" i="3"/>
  <c r="M50" i="3" s="1"/>
  <c r="G14" i="2"/>
  <c r="G12" i="2"/>
  <c r="H15" i="2"/>
  <c r="M15" i="2" s="1"/>
  <c r="G34" i="2"/>
  <c r="F32" i="2"/>
  <c r="F34" i="2"/>
  <c r="G59" i="2"/>
  <c r="E41" i="2"/>
  <c r="G39" i="2"/>
  <c r="G36" i="2"/>
  <c r="H11" i="2"/>
  <c r="M11" i="2" s="1"/>
  <c r="H36" i="2"/>
  <c r="M36" i="2" s="1"/>
  <c r="H12" i="2"/>
  <c r="M12" i="2" s="1"/>
  <c r="H32" i="2"/>
  <c r="M32" i="2" s="1"/>
  <c r="G29" i="2"/>
  <c r="F10" i="2"/>
  <c r="H34" i="2"/>
  <c r="M34" i="2" s="1"/>
  <c r="F31" i="2"/>
  <c r="H31" i="2"/>
  <c r="M31" i="2" s="1"/>
  <c r="G28" i="2"/>
  <c r="H14" i="2"/>
  <c r="M14" i="2" s="1"/>
  <c r="F12" i="2"/>
  <c r="H35" i="2"/>
  <c r="M35" i="2" s="1"/>
  <c r="G33" i="2"/>
  <c r="H29" i="2"/>
  <c r="M29" i="2" s="1"/>
  <c r="G11" i="2"/>
  <c r="F14" i="2"/>
  <c r="F11" i="2"/>
  <c r="H18" i="2"/>
  <c r="M18" i="2" s="1"/>
  <c r="H10" i="2"/>
  <c r="F33" i="2"/>
  <c r="H33" i="2"/>
  <c r="M33" i="2" s="1"/>
  <c r="H28" i="2"/>
  <c r="M28" i="2" s="1"/>
  <c r="F39" i="2"/>
  <c r="F15" i="2"/>
  <c r="F13" i="2"/>
  <c r="F29" i="2"/>
  <c r="G38" i="2"/>
  <c r="H37" i="2"/>
  <c r="M37" i="2" s="1"/>
  <c r="G18" i="2"/>
  <c r="G15" i="2"/>
  <c r="H13" i="2"/>
  <c r="M13" i="2" s="1"/>
  <c r="F49" i="2" l="1"/>
  <c r="B62" i="2"/>
  <c r="L62" i="2" s="1"/>
  <c r="G61" i="2"/>
  <c r="G50" i="2"/>
  <c r="H38" i="2"/>
  <c r="M38" i="2" s="1"/>
  <c r="D41" i="2"/>
  <c r="H17" i="2"/>
  <c r="M17" i="2" s="1"/>
  <c r="F17" i="2"/>
  <c r="G59" i="3"/>
  <c r="G41" i="2"/>
  <c r="F55" i="2"/>
  <c r="G58" i="2"/>
  <c r="G57" i="2"/>
  <c r="F60" i="2"/>
  <c r="F56" i="2"/>
  <c r="F54" i="2"/>
  <c r="G54" i="2"/>
  <c r="H59" i="3"/>
  <c r="M59" i="3" s="1"/>
  <c r="F59" i="3"/>
  <c r="H52" i="2"/>
  <c r="M52" i="2" s="1"/>
  <c r="F52" i="2"/>
  <c r="G56" i="2"/>
  <c r="F53" i="2"/>
  <c r="H57" i="2"/>
  <c r="M57" i="2" s="1"/>
  <c r="H55" i="2"/>
  <c r="M55" i="2" s="1"/>
  <c r="H50" i="2"/>
  <c r="M50" i="2" s="1"/>
  <c r="H58" i="2"/>
  <c r="M58" i="2" s="1"/>
  <c r="G49" i="2"/>
  <c r="F50" i="2"/>
  <c r="F58" i="2"/>
  <c r="H53" i="2"/>
  <c r="M53" i="2" s="1"/>
  <c r="F57" i="2"/>
  <c r="H54" i="2"/>
  <c r="M54" i="2" s="1"/>
  <c r="E62" i="2"/>
  <c r="G53" i="2"/>
  <c r="H49" i="2"/>
  <c r="M49" i="2" s="1"/>
  <c r="H60" i="2"/>
  <c r="M60" i="2" s="1"/>
  <c r="G60" i="2"/>
  <c r="H56" i="2"/>
  <c r="M56" i="2" s="1"/>
  <c r="F41" i="2" l="1"/>
  <c r="C62" i="2"/>
  <c r="G62" i="2" s="1"/>
  <c r="F19" i="2"/>
  <c r="H19" i="2"/>
  <c r="M19" i="2" s="1"/>
  <c r="F61" i="2"/>
  <c r="H59" i="2"/>
  <c r="M59" i="2" s="1"/>
  <c r="H41" i="2"/>
  <c r="M41" i="2" s="1"/>
  <c r="D62" i="2" l="1"/>
  <c r="F62" i="2" s="1"/>
  <c r="H61" i="2"/>
  <c r="M61" i="2" s="1"/>
  <c r="H62" i="2" l="1"/>
  <c r="M62" i="2" s="1"/>
</calcChain>
</file>

<file path=xl/sharedStrings.xml><?xml version="1.0" encoding="utf-8"?>
<sst xmlns="http://schemas.openxmlformats.org/spreadsheetml/2006/main" count="1088" uniqueCount="29">
  <si>
    <t xml:space="preserve">STATISTIKK </t>
  </si>
  <si>
    <t xml:space="preserve">FOR </t>
  </si>
  <si>
    <t>MÅLEVIRKSOMHETEN</t>
  </si>
  <si>
    <t>NB: Alle timefortjenester er før eventuelt trekk av målegebyr</t>
  </si>
  <si>
    <t>Målesum i kroner</t>
  </si>
  <si>
    <t>Timer</t>
  </si>
  <si>
    <t>Endringer i %</t>
  </si>
  <si>
    <t>Innmålt m/</t>
  </si>
  <si>
    <t>Gjennom-</t>
  </si>
  <si>
    <t>Gjen.snitt</t>
  </si>
  <si>
    <t>overskudd</t>
  </si>
  <si>
    <t>underskudd</t>
  </si>
  <si>
    <t>snitt</t>
  </si>
  <si>
    <t>fortjeneste</t>
  </si>
  <si>
    <t>Agder</t>
  </si>
  <si>
    <t>Bergen</t>
  </si>
  <si>
    <t>Nordland</t>
  </si>
  <si>
    <t>Drammen - Bærum</t>
  </si>
  <si>
    <t>Haugesund</t>
  </si>
  <si>
    <t>Hamar og Omegn</t>
  </si>
  <si>
    <t>Sandnes</t>
  </si>
  <si>
    <t>Stavanger</t>
  </si>
  <si>
    <t>Telemark</t>
  </si>
  <si>
    <t>Trondheim</t>
  </si>
  <si>
    <t>Vestfold</t>
  </si>
  <si>
    <t>Østfold</t>
  </si>
  <si>
    <t>Oslo</t>
  </si>
  <si>
    <t>Landet i alt</t>
  </si>
  <si>
    <t>Murere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</si>
</sst>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kr&quot;\ #,##0;[Red]\-&quot;kr&quot;\ #,##0"/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\ %"/>
    <numFmt numFmtId="166" formatCode="_(* #,##0_);_(* \(#,##0\);_(* &quot;-&quot;??_);_(@_)"/>
    <numFmt numFmtId="167" formatCode="_(* #,##0.0_);_(* \(#,##0.0\);_(* &quot;-&quot;??_);_(@_)"/>
    <numFmt numFmtId="168" formatCode="_(&quot;kr&quot;\ * #,##0.00_);_(&quot;kr&quot;\ * \(#,##0.00\);_(&quot;kr&quot;\ * &quot;-&quot;??_);_(@_)"/>
    <numFmt numFmtId="169" formatCode="_ * #,##0.00_ ;_ * \-#,##0.00_ ;_ * &quot;-&quot;??_ ;_ @_ "/>
  </numFmts>
  <fonts count="8" x14ac:knownFonts="1">
    <font>
      <sz val="12"/>
      <name val="Times New Roman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2" tint="-0.499984740745262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3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66" fontId="3" fillId="0" borderId="1" xfId="2" applyNumberFormat="1" applyFont="1" applyBorder="1" applyAlignment="1">
      <alignment horizontal="right"/>
    </xf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2" fontId="3" fillId="0" borderId="1" xfId="0" applyNumberFormat="1" applyFont="1" applyBorder="1"/>
    <xf numFmtId="2" fontId="3" fillId="0" borderId="1" xfId="0" applyNumberFormat="1" applyFont="1" applyBorder="1" applyProtection="1">
      <protection locked="0"/>
    </xf>
    <xf numFmtId="165" fontId="3" fillId="0" borderId="1" xfId="1" applyNumberFormat="1" applyFont="1" applyBorder="1"/>
    <xf numFmtId="3" fontId="3" fillId="0" borderId="0" xfId="0" applyNumberFormat="1" applyFont="1"/>
    <xf numFmtId="4" fontId="3" fillId="0" borderId="1" xfId="0" applyNumberFormat="1" applyFont="1" applyBorder="1" applyAlignment="1" applyProtection="1">
      <alignment horizontal="right"/>
      <protection locked="0"/>
    </xf>
    <xf numFmtId="4" fontId="3" fillId="0" borderId="1" xfId="0" applyNumberFormat="1" applyFont="1" applyBorder="1" applyAlignment="1">
      <alignment horizontal="right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Continuous"/>
    </xf>
    <xf numFmtId="3" fontId="3" fillId="0" borderId="16" xfId="0" applyNumberFormat="1" applyFont="1" applyBorder="1" applyAlignment="1">
      <alignment horizontal="left"/>
    </xf>
    <xf numFmtId="3" fontId="2" fillId="0" borderId="18" xfId="0" applyNumberFormat="1" applyFont="1" applyBorder="1" applyAlignment="1">
      <alignment horizontal="left"/>
    </xf>
    <xf numFmtId="4" fontId="2" fillId="0" borderId="6" xfId="0" applyNumberFormat="1" applyFont="1" applyBorder="1"/>
    <xf numFmtId="4" fontId="2" fillId="0" borderId="6" xfId="0" applyNumberFormat="1" applyFont="1" applyBorder="1" applyProtection="1">
      <protection locked="0"/>
    </xf>
    <xf numFmtId="165" fontId="2" fillId="0" borderId="6" xfId="1" applyNumberFormat="1" applyFont="1" applyBorder="1"/>
    <xf numFmtId="165" fontId="2" fillId="0" borderId="19" xfId="1" applyNumberFormat="1" applyFont="1" applyBorder="1"/>
    <xf numFmtId="165" fontId="3" fillId="0" borderId="17" xfId="1" applyNumberFormat="1" applyFont="1" applyBorder="1"/>
    <xf numFmtId="3" fontId="2" fillId="0" borderId="6" xfId="0" applyNumberFormat="1" applyFont="1" applyBorder="1"/>
    <xf numFmtId="2" fontId="2" fillId="0" borderId="6" xfId="0" applyNumberFormat="1" applyFont="1" applyBorder="1"/>
    <xf numFmtId="3" fontId="2" fillId="0" borderId="6" xfId="2" applyNumberFormat="1" applyFont="1" applyBorder="1"/>
    <xf numFmtId="2" fontId="2" fillId="0" borderId="6" xfId="0" applyNumberFormat="1" applyFont="1" applyBorder="1" applyProtection="1">
      <protection locked="0"/>
    </xf>
    <xf numFmtId="4" fontId="3" fillId="0" borderId="1" xfId="2" applyNumberFormat="1" applyFont="1" applyBorder="1" applyAlignment="1" applyProtection="1">
      <alignment horizontal="right"/>
    </xf>
    <xf numFmtId="165" fontId="3" fillId="0" borderId="1" xfId="1" applyNumberFormat="1" applyFont="1" applyBorder="1" applyAlignment="1" applyProtection="1">
      <alignment horizontal="right"/>
    </xf>
    <xf numFmtId="165" fontId="3" fillId="0" borderId="17" xfId="1" applyNumberFormat="1" applyFont="1" applyBorder="1" applyAlignment="1" applyProtection="1">
      <alignment horizontal="right"/>
    </xf>
    <xf numFmtId="165" fontId="2" fillId="0" borderId="6" xfId="1" applyNumberFormat="1" applyFont="1" applyBorder="1" applyProtection="1"/>
    <xf numFmtId="165" fontId="2" fillId="0" borderId="19" xfId="1" applyNumberFormat="1" applyFont="1" applyBorder="1" applyProtection="1"/>
    <xf numFmtId="4" fontId="2" fillId="0" borderId="6" xfId="0" applyNumberFormat="1" applyFont="1" applyBorder="1" applyAlignment="1">
      <alignment horizontal="right"/>
    </xf>
    <xf numFmtId="165" fontId="2" fillId="0" borderId="6" xfId="1" applyNumberFormat="1" applyFont="1" applyBorder="1" applyAlignment="1" applyProtection="1">
      <alignment horizontal="right"/>
    </xf>
    <xf numFmtId="165" fontId="2" fillId="0" borderId="19" xfId="1" applyNumberFormat="1" applyFont="1" applyBorder="1" applyAlignment="1" applyProtection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4" fontId="2" fillId="0" borderId="6" xfId="0" applyNumberFormat="1" applyFont="1" applyBorder="1" applyAlignment="1" applyProtection="1">
      <alignment horizontal="right"/>
      <protection locked="0"/>
    </xf>
    <xf numFmtId="167" fontId="3" fillId="0" borderId="3" xfId="2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3" fillId="0" borderId="1" xfId="0" applyNumberFormat="1" applyFont="1" applyBorder="1" applyProtection="1">
      <protection locked="0"/>
    </xf>
    <xf numFmtId="4" fontId="3" fillId="0" borderId="1" xfId="2" applyNumberFormat="1" applyFont="1" applyBorder="1" applyAlignment="1" applyProtection="1">
      <protection locked="0"/>
    </xf>
    <xf numFmtId="4" fontId="3" fillId="0" borderId="3" xfId="2" applyNumberFormat="1" applyFont="1" applyBorder="1" applyAlignment="1" applyProtection="1">
      <protection locked="0"/>
    </xf>
    <xf numFmtId="4" fontId="3" fillId="0" borderId="5" xfId="0" applyNumberFormat="1" applyFont="1" applyBorder="1" applyProtection="1">
      <protection locked="0"/>
    </xf>
    <xf numFmtId="4" fontId="3" fillId="0" borderId="21" xfId="0" applyNumberFormat="1" applyFont="1" applyBorder="1" applyAlignment="1" applyProtection="1">
      <alignment horizontal="right"/>
      <protection locked="0"/>
    </xf>
    <xf numFmtId="4" fontId="3" fillId="0" borderId="3" xfId="2" applyNumberFormat="1" applyFont="1" applyBorder="1" applyAlignment="1" applyProtection="1">
      <alignment horizontal="right"/>
      <protection locked="0"/>
    </xf>
    <xf numFmtId="4" fontId="3" fillId="0" borderId="5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6" fontId="0" fillId="0" borderId="0" xfId="0" applyNumberForma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1">
    <cellStyle name="Komma" xfId="2" builtinId="3"/>
    <cellStyle name="Komma 2" xfId="3" xr:uid="{1CC029E6-C57D-465B-8992-E9D22C9EE981}"/>
    <cellStyle name="Komma 3" xfId="6" xr:uid="{DD6ECD2A-2F2A-42D7-84AE-A29D08D7C138}"/>
    <cellStyle name="Komma 4" xfId="8" xr:uid="{D8FFE8CC-B9DE-452D-80F0-627D9A9B8F3C}"/>
    <cellStyle name="Komma 5" xfId="10" xr:uid="{65894D3B-AA01-4216-8534-8C5A5ED39607}"/>
    <cellStyle name="Normal" xfId="0" builtinId="0"/>
    <cellStyle name="Normal 2" xfId="5" xr:uid="{08AB60A8-B0B2-4126-B6F5-A9A6B64E6F04}"/>
    <cellStyle name="Normal 3" xfId="9" xr:uid="{7A50832F-A312-434C-9457-2E543B16EE20}"/>
    <cellStyle name="Prosent" xfId="1" builtinId="5"/>
    <cellStyle name="Valuta 2" xfId="4" xr:uid="{4C63EBB3-E511-4FFC-87E1-2F5C4D7FEA86}"/>
    <cellStyle name="Valuta 3" xfId="7" xr:uid="{17F5B57E-E2D6-424B-91B6-A71C08403AD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88900</xdr:rowOff>
        </xdr:from>
        <xdr:to>
          <xdr:col>3</xdr:col>
          <xdr:colOff>0</xdr:colOff>
          <xdr:row>9</xdr:row>
          <xdr:rowOff>95250</xdr:rowOff>
        </xdr:to>
        <xdr:sp macro="" textlink="">
          <xdr:nvSpPr>
            <xdr:cNvPr id="11265" name="Nyttår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793750</xdr:colOff>
          <xdr:row>3</xdr:row>
          <xdr:rowOff>184150</xdr:rowOff>
        </xdr:from>
        <xdr:to>
          <xdr:col>6</xdr:col>
          <xdr:colOff>361950</xdr:colOff>
          <xdr:row>9</xdr:row>
          <xdr:rowOff>12700</xdr:rowOff>
        </xdr:to>
        <xdr:sp macro="" textlink="">
          <xdr:nvSpPr>
            <xdr:cNvPr id="11267" name="Overføringfraforrigeår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52FB-00FC-4584-8C13-F7F2A9A500AB}">
  <sheetPr codeName="Ark11"/>
  <dimension ref="A1"/>
  <sheetViews>
    <sheetView workbookViewId="0">
      <selection activeCell="K17" sqref="K17"/>
    </sheetView>
  </sheetViews>
  <sheetFormatPr baseColWidth="10" defaultColWidth="11" defaultRowHeight="15.5" x14ac:dyDescent="0.35"/>
  <sheetData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5" r:id="rId3" name="Nyttår">
          <controlPr defaultSize="0" autoLine="0" r:id="rId4">
            <anchor moveWithCells="1">
              <from>
                <xdr:col>1</xdr:col>
                <xdr:colOff>50800</xdr:colOff>
                <xdr:row>3</xdr:row>
                <xdr:rowOff>88900</xdr:rowOff>
              </from>
              <to>
                <xdr:col>3</xdr:col>
                <xdr:colOff>0</xdr:colOff>
                <xdr:row>9</xdr:row>
                <xdr:rowOff>114300</xdr:rowOff>
              </to>
            </anchor>
          </controlPr>
        </control>
      </mc:Choice>
      <mc:Fallback>
        <control shapeId="11265" r:id="rId3" name="Nyttår"/>
      </mc:Fallback>
    </mc:AlternateContent>
    <mc:AlternateContent xmlns:mc="http://schemas.openxmlformats.org/markup-compatibility/2006">
      <mc:Choice Requires="x14">
        <control shapeId="11267" r:id="rId5" name="Overføringfraforrigeår">
          <controlPr defaultSize="0" autoLine="0" r:id="rId6">
            <anchor moveWithCells="1">
              <from>
                <xdr:col>3</xdr:col>
                <xdr:colOff>793750</xdr:colOff>
                <xdr:row>3</xdr:row>
                <xdr:rowOff>184150</xdr:rowOff>
              </from>
              <to>
                <xdr:col>6</xdr:col>
                <xdr:colOff>361950</xdr:colOff>
                <xdr:row>9</xdr:row>
                <xdr:rowOff>31750</xdr:rowOff>
              </to>
            </anchor>
          </controlPr>
        </control>
      </mc:Choice>
      <mc:Fallback>
        <control shapeId="11267" r:id="rId5" name="Overføringfraforrigeår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40D5-FDB8-4DDE-96E4-187DA202AB38}">
  <dimension ref="A1"/>
  <sheetViews>
    <sheetView workbookViewId="0"/>
  </sheetViews>
  <sheetFormatPr baseColWidth="10" defaultRowHeight="15.5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2:M64"/>
  <sheetViews>
    <sheetView showZeros="0" topLeftCell="A37" zoomScaleNormal="100" workbookViewId="0">
      <selection activeCell="F39" sqref="F39"/>
    </sheetView>
  </sheetViews>
  <sheetFormatPr baseColWidth="10" defaultColWidth="9" defaultRowHeight="15.5" x14ac:dyDescent="0.35"/>
  <cols>
    <col min="1" max="1" width="20.58203125" style="7" customWidth="1"/>
    <col min="2" max="2" width="15.33203125" style="6" customWidth="1"/>
    <col min="3" max="3" width="11.75" style="6" customWidth="1"/>
    <col min="4" max="4" width="12.25" style="6" customWidth="1"/>
    <col min="5" max="5" width="10.75" style="6" customWidth="1"/>
    <col min="6" max="8" width="10" style="6" customWidth="1"/>
    <col min="9" max="9" width="13.83203125" style="6" bestFit="1" customWidth="1"/>
    <col min="10" max="10" width="11.75" style="6" bestFit="1" customWidth="1"/>
    <col min="11" max="11" width="9.25" style="6" customWidth="1"/>
    <col min="12" max="13" width="10" style="6" customWidth="1"/>
    <col min="14" max="16384" width="9" style="6"/>
  </cols>
  <sheetData>
    <row r="2" spans="1:13" ht="20" x14ac:dyDescent="0.4">
      <c r="A2" s="73" t="str">
        <f>"MÅLESTATISTIKK FOR BLIKK- OG VENTILASJONSARBEID - 1. HALVÅR "&amp;FORS!$A$14</f>
        <v>MÅLESTATISTIKK FOR BLIKK- OG VENTILASJONSARBEID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19"/>
      <c r="C7" s="19"/>
      <c r="D7" s="19"/>
      <c r="E7" s="19"/>
      <c r="F7" s="18">
        <f>IF(D7=0,0,B7/D7)</f>
        <v>0</v>
      </c>
      <c r="G7" s="18">
        <f>IF(E7=0,0,C7/E7)</f>
        <v>0</v>
      </c>
      <c r="H7" s="18">
        <f>IF(D7+E7=0,0,(B7+C7)/(D7+E7))</f>
        <v>0</v>
      </c>
      <c r="I7" s="17"/>
      <c r="J7" s="17"/>
      <c r="K7" s="17">
        <v>0</v>
      </c>
      <c r="L7" s="41">
        <f>IF(I7=0,0,(B7-I7)/I7)</f>
        <v>0</v>
      </c>
      <c r="M7" s="42">
        <f>IF(K7=0,0,(H7-K7)/K7)</f>
        <v>0</v>
      </c>
    </row>
    <row r="8" spans="1:13" x14ac:dyDescent="0.35">
      <c r="A8" s="29" t="s">
        <v>15</v>
      </c>
      <c r="B8" s="19"/>
      <c r="C8" s="19"/>
      <c r="D8" s="19"/>
      <c r="E8" s="19"/>
      <c r="F8" s="18">
        <f t="shared" ref="F8:G18" si="0">IF(D8=0,0,B8/D8)</f>
        <v>0</v>
      </c>
      <c r="G8" s="18">
        <f t="shared" si="0"/>
        <v>0</v>
      </c>
      <c r="H8" s="18">
        <f t="shared" ref="H8:H18" si="1">IF(D8+E8=0,0,(B8+C8)/(D8+E8))</f>
        <v>0</v>
      </c>
      <c r="I8" s="17"/>
      <c r="J8" s="17"/>
      <c r="K8" s="17">
        <v>0</v>
      </c>
      <c r="L8" s="41">
        <f t="shared" ref="L8:L18" si="2">IF(I8=0,0,(B8-I8)/I8)</f>
        <v>0</v>
      </c>
      <c r="M8" s="42">
        <f t="shared" ref="M8:M18" si="3">IF(K8=0,0,(H8-K8)/K8)</f>
        <v>0</v>
      </c>
    </row>
    <row r="9" spans="1:13" x14ac:dyDescent="0.35">
      <c r="A9" s="29" t="s">
        <v>17</v>
      </c>
      <c r="B9" s="19"/>
      <c r="C9" s="19"/>
      <c r="D9" s="19"/>
      <c r="E9" s="19"/>
      <c r="F9" s="18">
        <f t="shared" si="0"/>
        <v>0</v>
      </c>
      <c r="G9" s="18">
        <f t="shared" si="0"/>
        <v>0</v>
      </c>
      <c r="H9" s="18">
        <f t="shared" si="1"/>
        <v>0</v>
      </c>
      <c r="I9" s="17"/>
      <c r="J9" s="17"/>
      <c r="K9" s="17">
        <v>0</v>
      </c>
      <c r="L9" s="41">
        <f t="shared" si="2"/>
        <v>0</v>
      </c>
      <c r="M9" s="42">
        <f t="shared" si="3"/>
        <v>0</v>
      </c>
    </row>
    <row r="10" spans="1:13" x14ac:dyDescent="0.35">
      <c r="A10" s="29" t="s">
        <v>18</v>
      </c>
      <c r="B10" s="19"/>
      <c r="C10" s="19"/>
      <c r="D10" s="19"/>
      <c r="E10" s="19"/>
      <c r="F10" s="18">
        <f t="shared" si="0"/>
        <v>0</v>
      </c>
      <c r="G10" s="18">
        <f t="shared" si="0"/>
        <v>0</v>
      </c>
      <c r="H10" s="18">
        <f t="shared" si="1"/>
        <v>0</v>
      </c>
      <c r="I10" s="17"/>
      <c r="J10" s="17"/>
      <c r="K10" s="17">
        <v>0</v>
      </c>
      <c r="L10" s="41">
        <f t="shared" si="2"/>
        <v>0</v>
      </c>
      <c r="M10" s="42">
        <f t="shared" si="3"/>
        <v>0</v>
      </c>
    </row>
    <row r="11" spans="1:13" x14ac:dyDescent="0.35">
      <c r="A11" s="29" t="s">
        <v>19</v>
      </c>
      <c r="B11" s="19"/>
      <c r="C11" s="19"/>
      <c r="D11" s="19"/>
      <c r="E11" s="19"/>
      <c r="F11" s="18">
        <f t="shared" si="0"/>
        <v>0</v>
      </c>
      <c r="G11" s="18">
        <f t="shared" si="0"/>
        <v>0</v>
      </c>
      <c r="H11" s="18">
        <f t="shared" si="1"/>
        <v>0</v>
      </c>
      <c r="I11" s="17"/>
      <c r="J11" s="17"/>
      <c r="K11" s="17">
        <v>0</v>
      </c>
      <c r="L11" s="41">
        <f t="shared" si="2"/>
        <v>0</v>
      </c>
      <c r="M11" s="42">
        <f t="shared" si="3"/>
        <v>0</v>
      </c>
    </row>
    <row r="12" spans="1:13" x14ac:dyDescent="0.35">
      <c r="A12" s="29" t="s">
        <v>20</v>
      </c>
      <c r="B12" s="19"/>
      <c r="C12" s="19"/>
      <c r="D12" s="19"/>
      <c r="E12" s="19"/>
      <c r="F12" s="18">
        <f t="shared" si="0"/>
        <v>0</v>
      </c>
      <c r="G12" s="18">
        <f t="shared" si="0"/>
        <v>0</v>
      </c>
      <c r="H12" s="18">
        <f t="shared" si="1"/>
        <v>0</v>
      </c>
      <c r="I12" s="17"/>
      <c r="J12" s="17"/>
      <c r="K12" s="17">
        <v>0</v>
      </c>
      <c r="L12" s="41">
        <f t="shared" si="2"/>
        <v>0</v>
      </c>
      <c r="M12" s="42">
        <f t="shared" si="3"/>
        <v>0</v>
      </c>
    </row>
    <row r="13" spans="1:13" x14ac:dyDescent="0.35">
      <c r="A13" s="29" t="s">
        <v>21</v>
      </c>
      <c r="B13" s="19"/>
      <c r="C13" s="19"/>
      <c r="D13" s="19"/>
      <c r="E13" s="19"/>
      <c r="F13" s="18">
        <f t="shared" si="0"/>
        <v>0</v>
      </c>
      <c r="G13" s="18">
        <f t="shared" si="0"/>
        <v>0</v>
      </c>
      <c r="H13" s="18">
        <f t="shared" si="1"/>
        <v>0</v>
      </c>
      <c r="I13" s="17"/>
      <c r="J13" s="17"/>
      <c r="K13" s="17">
        <v>0</v>
      </c>
      <c r="L13" s="41">
        <f t="shared" si="2"/>
        <v>0</v>
      </c>
      <c r="M13" s="42">
        <f t="shared" si="3"/>
        <v>0</v>
      </c>
    </row>
    <row r="14" spans="1:13" x14ac:dyDescent="0.35">
      <c r="A14" s="29" t="s">
        <v>22</v>
      </c>
      <c r="B14" s="19"/>
      <c r="C14" s="19"/>
      <c r="D14" s="19"/>
      <c r="E14" s="19"/>
      <c r="F14" s="18">
        <f t="shared" si="0"/>
        <v>0</v>
      </c>
      <c r="G14" s="18">
        <f t="shared" si="0"/>
        <v>0</v>
      </c>
      <c r="H14" s="18">
        <f t="shared" si="1"/>
        <v>0</v>
      </c>
      <c r="I14" s="17"/>
      <c r="J14" s="17"/>
      <c r="K14" s="17">
        <v>0</v>
      </c>
      <c r="L14" s="41">
        <f t="shared" si="2"/>
        <v>0</v>
      </c>
      <c r="M14" s="42">
        <f t="shared" si="3"/>
        <v>0</v>
      </c>
    </row>
    <row r="15" spans="1:13" x14ac:dyDescent="0.35">
      <c r="A15" s="29" t="s">
        <v>23</v>
      </c>
      <c r="B15" s="19">
        <v>588096</v>
      </c>
      <c r="C15" s="19">
        <v>0</v>
      </c>
      <c r="D15" s="19">
        <v>1656.75</v>
      </c>
      <c r="E15" s="19"/>
      <c r="F15" s="18">
        <f t="shared" si="0"/>
        <v>354.96966953372566</v>
      </c>
      <c r="G15" s="18">
        <f t="shared" si="0"/>
        <v>0</v>
      </c>
      <c r="H15" s="18">
        <f t="shared" si="1"/>
        <v>354.96966953372566</v>
      </c>
      <c r="I15" s="19">
        <v>240277.43</v>
      </c>
      <c r="J15" s="17">
        <v>0</v>
      </c>
      <c r="K15" s="17">
        <v>345.38</v>
      </c>
      <c r="L15" s="41">
        <f t="shared" si="2"/>
        <v>1.4475707102410744</v>
      </c>
      <c r="M15" s="42">
        <f t="shared" si="3"/>
        <v>2.776556121873203E-2</v>
      </c>
    </row>
    <row r="16" spans="1:13" x14ac:dyDescent="0.35">
      <c r="A16" s="29" t="s">
        <v>24</v>
      </c>
      <c r="B16" s="19"/>
      <c r="C16" s="19"/>
      <c r="D16" s="19"/>
      <c r="E16" s="19"/>
      <c r="F16" s="18">
        <f t="shared" si="0"/>
        <v>0</v>
      </c>
      <c r="G16" s="18">
        <f t="shared" si="0"/>
        <v>0</v>
      </c>
      <c r="H16" s="18">
        <f t="shared" si="1"/>
        <v>0</v>
      </c>
      <c r="I16" s="17"/>
      <c r="J16" s="17"/>
      <c r="K16" s="17">
        <v>0</v>
      </c>
      <c r="L16" s="41">
        <f t="shared" si="2"/>
        <v>0</v>
      </c>
      <c r="M16" s="42">
        <f t="shared" si="3"/>
        <v>0</v>
      </c>
    </row>
    <row r="17" spans="1:13" x14ac:dyDescent="0.35">
      <c r="A17" s="29" t="s">
        <v>25</v>
      </c>
      <c r="B17" s="19"/>
      <c r="C17" s="19"/>
      <c r="D17" s="19"/>
      <c r="E17" s="19"/>
      <c r="F17" s="18">
        <f t="shared" si="0"/>
        <v>0</v>
      </c>
      <c r="G17" s="18">
        <f t="shared" si="0"/>
        <v>0</v>
      </c>
      <c r="H17" s="18">
        <f t="shared" si="1"/>
        <v>0</v>
      </c>
      <c r="I17" s="17"/>
      <c r="J17" s="17"/>
      <c r="K17" s="17">
        <v>0</v>
      </c>
      <c r="L17" s="41">
        <f t="shared" si="2"/>
        <v>0</v>
      </c>
      <c r="M17" s="42">
        <f t="shared" si="3"/>
        <v>0</v>
      </c>
    </row>
    <row r="18" spans="1:13" x14ac:dyDescent="0.35">
      <c r="A18" s="29" t="s">
        <v>26</v>
      </c>
      <c r="B18" s="19"/>
      <c r="C18" s="19"/>
      <c r="D18" s="19"/>
      <c r="E18" s="19"/>
      <c r="F18" s="18">
        <f t="shared" si="0"/>
        <v>0</v>
      </c>
      <c r="G18" s="18">
        <f t="shared" si="0"/>
        <v>0</v>
      </c>
      <c r="H18" s="18">
        <f t="shared" si="1"/>
        <v>0</v>
      </c>
      <c r="I18" s="19"/>
      <c r="J18" s="17"/>
      <c r="K18" s="17">
        <v>0</v>
      </c>
      <c r="L18" s="41">
        <f t="shared" si="2"/>
        <v>0</v>
      </c>
      <c r="M18" s="42">
        <f t="shared" si="3"/>
        <v>0</v>
      </c>
    </row>
    <row r="19" spans="1:13" s="1" customFormat="1" thickBot="1" x14ac:dyDescent="0.35">
      <c r="A19" s="30" t="s">
        <v>27</v>
      </c>
      <c r="B19" s="31">
        <f>SUM(B7:B18)</f>
        <v>588096</v>
      </c>
      <c r="C19" s="31">
        <f>SUM(C7:C18)</f>
        <v>0</v>
      </c>
      <c r="D19" s="31">
        <f>SUM(D7:D18)</f>
        <v>1656.75</v>
      </c>
      <c r="E19" s="31">
        <f>SUM(E7:E18)</f>
        <v>0</v>
      </c>
      <c r="F19" s="31">
        <f>IF(D19=0,0,B19/D19)</f>
        <v>354.96966953372566</v>
      </c>
      <c r="G19" s="31">
        <f>IF(E19=0,0,C19/E19)</f>
        <v>0</v>
      </c>
      <c r="H19" s="31">
        <f>IF(D19+E19=0,0,(B19+C19)/(D19+E19))</f>
        <v>354.96966953372566</v>
      </c>
      <c r="I19" s="31">
        <f>SUM(I7:I18)</f>
        <v>240277.43</v>
      </c>
      <c r="J19" s="31">
        <f>SUM(J7:J18)</f>
        <v>0</v>
      </c>
      <c r="K19" s="32">
        <v>345.38</v>
      </c>
      <c r="L19" s="43">
        <f>IF(I19=0,0,(B19-I19)/I19)</f>
        <v>1.4475707102410744</v>
      </c>
      <c r="M19" s="44">
        <f>IF(K19=0,0,(H19-K19)/K19)</f>
        <v>2.776556121873203E-2</v>
      </c>
    </row>
    <row r="22" spans="1:13" ht="20" x14ac:dyDescent="0.4">
      <c r="A22" s="73" t="str">
        <f>"MÅLESTATISTIKK FOR BLIKK- OG VENTILASJONSARBEID - 2. HALVÅR "&amp;FORS!$A$14</f>
        <v>MÅLESTATISTIKK FOR BLIKK- OG VENTILASJONSARBEID - 2. HALVÅR 2022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ht="16" thickBo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20"/>
      <c r="B24" s="21" t="s">
        <v>4</v>
      </c>
      <c r="C24" s="22"/>
      <c r="D24" s="21" t="s">
        <v>5</v>
      </c>
      <c r="E24" s="22"/>
      <c r="F24" s="21" t="str">
        <f>"Fortjeneste 2. halvår  "&amp;FORS!$A$14-0</f>
        <v>Fortjeneste 2. halvår  2022</v>
      </c>
      <c r="G24" s="23"/>
      <c r="H24" s="22"/>
      <c r="I24" s="21" t="str">
        <f>" 2. halvår  "&amp;FORS!$A$14-1</f>
        <v xml:space="preserve"> 2. halvår  2021</v>
      </c>
      <c r="J24" s="23"/>
      <c r="K24" s="22"/>
      <c r="L24" s="21" t="s">
        <v>6</v>
      </c>
      <c r="M24" s="24"/>
    </row>
    <row r="25" spans="1:13" x14ac:dyDescent="0.35">
      <c r="A25" s="25"/>
      <c r="B25" s="9" t="s">
        <v>7</v>
      </c>
      <c r="C25" s="9" t="s">
        <v>7</v>
      </c>
      <c r="D25" s="9" t="s">
        <v>7</v>
      </c>
      <c r="E25" s="9" t="s">
        <v>7</v>
      </c>
      <c r="F25" s="9" t="s">
        <v>7</v>
      </c>
      <c r="G25" s="9" t="s">
        <v>7</v>
      </c>
      <c r="H25" s="10" t="s">
        <v>8</v>
      </c>
      <c r="I25" s="9" t="s">
        <v>7</v>
      </c>
      <c r="J25" s="9" t="s">
        <v>7</v>
      </c>
      <c r="K25" s="10" t="s">
        <v>9</v>
      </c>
      <c r="L25" s="9" t="s">
        <v>7</v>
      </c>
      <c r="M25" s="26" t="s">
        <v>9</v>
      </c>
    </row>
    <row r="26" spans="1:13" x14ac:dyDescent="0.35">
      <c r="A26" s="27"/>
      <c r="B26" s="11" t="s">
        <v>10</v>
      </c>
      <c r="C26" s="11" t="s">
        <v>11</v>
      </c>
      <c r="D26" s="11" t="s">
        <v>10</v>
      </c>
      <c r="E26" s="11" t="s">
        <v>11</v>
      </c>
      <c r="F26" s="11" t="s">
        <v>10</v>
      </c>
      <c r="G26" s="11" t="s">
        <v>11</v>
      </c>
      <c r="H26" s="12" t="s">
        <v>12</v>
      </c>
      <c r="I26" s="11" t="s">
        <v>10</v>
      </c>
      <c r="J26" s="11" t="s">
        <v>11</v>
      </c>
      <c r="K26" s="12" t="s">
        <v>13</v>
      </c>
      <c r="L26" s="11" t="s">
        <v>10</v>
      </c>
      <c r="M26" s="28" t="s">
        <v>13</v>
      </c>
    </row>
    <row r="27" spans="1:13" x14ac:dyDescent="0.35">
      <c r="A27" s="29" t="s">
        <v>14</v>
      </c>
      <c r="B27" s="19"/>
      <c r="C27" s="19"/>
      <c r="D27" s="19"/>
      <c r="E27" s="19"/>
      <c r="F27" s="18">
        <f t="shared" ref="F27:G38" si="4">IF(D27=0,0,B27/D27)</f>
        <v>0</v>
      </c>
      <c r="G27" s="18">
        <f t="shared" si="4"/>
        <v>0</v>
      </c>
      <c r="H27" s="18">
        <f>IF(D27+E27=0,0,(B27+C27)/(D27+E27))</f>
        <v>0</v>
      </c>
      <c r="I27" s="17"/>
      <c r="J27" s="17"/>
      <c r="K27" s="17">
        <v>0</v>
      </c>
      <c r="L27" s="41">
        <f>IF(I27=0,0,(B27-I27)/I27)</f>
        <v>0</v>
      </c>
      <c r="M27" s="42">
        <f>IF(K27=0,0,(H27-K27)/K27)</f>
        <v>0</v>
      </c>
    </row>
    <row r="28" spans="1:13" x14ac:dyDescent="0.35">
      <c r="A28" s="29" t="s">
        <v>15</v>
      </c>
      <c r="B28" s="19"/>
      <c r="C28" s="19"/>
      <c r="D28" s="19"/>
      <c r="E28" s="19"/>
      <c r="F28" s="18">
        <f t="shared" si="4"/>
        <v>0</v>
      </c>
      <c r="G28" s="18">
        <f t="shared" si="4"/>
        <v>0</v>
      </c>
      <c r="H28" s="18">
        <f t="shared" ref="H28:H38" si="5">IF(D28+E28=0,0,(B28+C28)/(D28+E28))</f>
        <v>0</v>
      </c>
      <c r="I28" s="19"/>
      <c r="J28" s="17"/>
      <c r="K28" s="17">
        <v>0</v>
      </c>
      <c r="L28" s="41">
        <f t="shared" ref="L28:L39" si="6">IF(I28=0,0,(B28-I28)/I28)</f>
        <v>0</v>
      </c>
      <c r="M28" s="42">
        <f t="shared" ref="M28:M39" si="7">IF(K28=0,0,(H28-K28)/K28)</f>
        <v>0</v>
      </c>
    </row>
    <row r="29" spans="1:13" x14ac:dyDescent="0.35">
      <c r="A29" s="29" t="s">
        <v>17</v>
      </c>
      <c r="B29" s="19"/>
      <c r="C29" s="19"/>
      <c r="D29" s="19"/>
      <c r="E29" s="19"/>
      <c r="F29" s="18">
        <f t="shared" si="4"/>
        <v>0</v>
      </c>
      <c r="G29" s="18">
        <f t="shared" si="4"/>
        <v>0</v>
      </c>
      <c r="H29" s="18">
        <f t="shared" si="5"/>
        <v>0</v>
      </c>
      <c r="I29" s="17"/>
      <c r="J29" s="17"/>
      <c r="K29" s="17">
        <v>0</v>
      </c>
      <c r="L29" s="41">
        <f t="shared" si="6"/>
        <v>0</v>
      </c>
      <c r="M29" s="42">
        <f t="shared" si="7"/>
        <v>0</v>
      </c>
    </row>
    <row r="30" spans="1:13" x14ac:dyDescent="0.35">
      <c r="A30" s="29" t="s">
        <v>18</v>
      </c>
      <c r="B30" s="19"/>
      <c r="C30" s="19"/>
      <c r="D30" s="19"/>
      <c r="E30" s="19"/>
      <c r="F30" s="18">
        <f t="shared" si="4"/>
        <v>0</v>
      </c>
      <c r="G30" s="18">
        <f t="shared" si="4"/>
        <v>0</v>
      </c>
      <c r="H30" s="18">
        <f t="shared" si="5"/>
        <v>0</v>
      </c>
      <c r="I30" s="17"/>
      <c r="J30" s="17"/>
      <c r="K30" s="17">
        <v>0</v>
      </c>
      <c r="L30" s="41">
        <f t="shared" si="6"/>
        <v>0</v>
      </c>
      <c r="M30" s="42">
        <f t="shared" si="7"/>
        <v>0</v>
      </c>
    </row>
    <row r="31" spans="1:13" x14ac:dyDescent="0.35">
      <c r="A31" s="29" t="s">
        <v>19</v>
      </c>
      <c r="B31" s="19"/>
      <c r="C31" s="19"/>
      <c r="D31" s="19"/>
      <c r="E31" s="19"/>
      <c r="F31" s="18">
        <f t="shared" si="4"/>
        <v>0</v>
      </c>
      <c r="G31" s="18">
        <f t="shared" si="4"/>
        <v>0</v>
      </c>
      <c r="H31" s="18">
        <f t="shared" si="5"/>
        <v>0</v>
      </c>
      <c r="I31" s="17"/>
      <c r="J31" s="17"/>
      <c r="K31" s="17">
        <v>0</v>
      </c>
      <c r="L31" s="41">
        <f t="shared" si="6"/>
        <v>0</v>
      </c>
      <c r="M31" s="42">
        <f t="shared" si="7"/>
        <v>0</v>
      </c>
    </row>
    <row r="32" spans="1:13" x14ac:dyDescent="0.35">
      <c r="A32" s="29" t="s">
        <v>20</v>
      </c>
      <c r="B32" s="19"/>
      <c r="C32" s="19"/>
      <c r="D32" s="19"/>
      <c r="E32" s="19"/>
      <c r="F32" s="18">
        <f t="shared" si="4"/>
        <v>0</v>
      </c>
      <c r="G32" s="18">
        <f t="shared" si="4"/>
        <v>0</v>
      </c>
      <c r="H32" s="18">
        <f t="shared" si="5"/>
        <v>0</v>
      </c>
      <c r="I32" s="19"/>
      <c r="J32" s="17"/>
      <c r="K32" s="17">
        <v>0</v>
      </c>
      <c r="L32" s="41">
        <f t="shared" si="6"/>
        <v>0</v>
      </c>
      <c r="M32" s="42">
        <f t="shared" si="7"/>
        <v>0</v>
      </c>
    </row>
    <row r="33" spans="1:13" x14ac:dyDescent="0.35">
      <c r="A33" s="29" t="s">
        <v>21</v>
      </c>
      <c r="B33" s="19"/>
      <c r="C33" s="19"/>
      <c r="D33" s="19"/>
      <c r="E33" s="19"/>
      <c r="F33" s="18">
        <f t="shared" si="4"/>
        <v>0</v>
      </c>
      <c r="G33" s="18">
        <f t="shared" si="4"/>
        <v>0</v>
      </c>
      <c r="H33" s="18">
        <f t="shared" si="5"/>
        <v>0</v>
      </c>
      <c r="I33" s="17"/>
      <c r="J33" s="17"/>
      <c r="K33" s="17">
        <v>0</v>
      </c>
      <c r="L33" s="41">
        <f t="shared" si="6"/>
        <v>0</v>
      </c>
      <c r="M33" s="42">
        <f t="shared" si="7"/>
        <v>0</v>
      </c>
    </row>
    <row r="34" spans="1:13" x14ac:dyDescent="0.35">
      <c r="A34" s="29" t="s">
        <v>22</v>
      </c>
      <c r="B34" s="19"/>
      <c r="C34" s="19"/>
      <c r="D34" s="19"/>
      <c r="E34" s="19"/>
      <c r="F34" s="18">
        <f t="shared" si="4"/>
        <v>0</v>
      </c>
      <c r="G34" s="18">
        <f t="shared" si="4"/>
        <v>0</v>
      </c>
      <c r="H34" s="18">
        <f t="shared" si="5"/>
        <v>0</v>
      </c>
      <c r="I34" s="17"/>
      <c r="J34" s="17"/>
      <c r="K34" s="17">
        <v>0</v>
      </c>
      <c r="L34" s="41">
        <f t="shared" si="6"/>
        <v>0</v>
      </c>
      <c r="M34" s="42">
        <f t="shared" si="7"/>
        <v>0</v>
      </c>
    </row>
    <row r="35" spans="1:13" x14ac:dyDescent="0.35">
      <c r="A35" s="29" t="s">
        <v>23</v>
      </c>
      <c r="B35" s="19">
        <v>275376.84999999998</v>
      </c>
      <c r="C35" s="19"/>
      <c r="D35" s="19">
        <v>715.6</v>
      </c>
      <c r="E35" s="19"/>
      <c r="F35" s="18">
        <f t="shared" si="4"/>
        <v>384.81952207937388</v>
      </c>
      <c r="G35" s="18">
        <f t="shared" si="4"/>
        <v>0</v>
      </c>
      <c r="H35" s="18">
        <f t="shared" si="5"/>
        <v>384.81952207937388</v>
      </c>
      <c r="I35" s="17">
        <v>1242552.8700000001</v>
      </c>
      <c r="J35" s="17">
        <v>0</v>
      </c>
      <c r="K35" s="17">
        <v>420.34</v>
      </c>
      <c r="L35" s="41">
        <f t="shared" si="6"/>
        <v>-0.77837816269339111</v>
      </c>
      <c r="M35" s="42">
        <f t="shared" si="7"/>
        <v>-8.4504158349493486E-2</v>
      </c>
    </row>
    <row r="36" spans="1:13" x14ac:dyDescent="0.35">
      <c r="A36" s="29" t="s">
        <v>24</v>
      </c>
      <c r="B36" s="19"/>
      <c r="C36" s="19"/>
      <c r="D36" s="19"/>
      <c r="E36" s="19"/>
      <c r="F36" s="18">
        <f t="shared" si="4"/>
        <v>0</v>
      </c>
      <c r="G36" s="18">
        <f t="shared" si="4"/>
        <v>0</v>
      </c>
      <c r="H36" s="18">
        <f t="shared" si="5"/>
        <v>0</v>
      </c>
      <c r="I36" s="17"/>
      <c r="J36" s="17"/>
      <c r="K36" s="17">
        <v>0</v>
      </c>
      <c r="L36" s="41">
        <f t="shared" si="6"/>
        <v>0</v>
      </c>
      <c r="M36" s="42">
        <f t="shared" si="7"/>
        <v>0</v>
      </c>
    </row>
    <row r="37" spans="1:13" x14ac:dyDescent="0.35">
      <c r="A37" s="29" t="s">
        <v>25</v>
      </c>
      <c r="B37" s="19"/>
      <c r="C37" s="19">
        <v>0</v>
      </c>
      <c r="D37" s="19"/>
      <c r="E37" s="19"/>
      <c r="F37" s="18">
        <f t="shared" si="4"/>
        <v>0</v>
      </c>
      <c r="G37" s="18">
        <f t="shared" si="4"/>
        <v>0</v>
      </c>
      <c r="H37" s="18">
        <f t="shared" si="5"/>
        <v>0</v>
      </c>
      <c r="I37" s="17"/>
      <c r="J37" s="17">
        <v>0</v>
      </c>
      <c r="K37" s="17">
        <v>0</v>
      </c>
      <c r="L37" s="41">
        <f t="shared" si="6"/>
        <v>0</v>
      </c>
      <c r="M37" s="42">
        <f t="shared" si="7"/>
        <v>0</v>
      </c>
    </row>
    <row r="38" spans="1:13" x14ac:dyDescent="0.35">
      <c r="A38" s="29" t="s">
        <v>26</v>
      </c>
      <c r="B38" s="19"/>
      <c r="C38" s="19"/>
      <c r="D38" s="19"/>
      <c r="E38" s="19"/>
      <c r="F38" s="18">
        <f t="shared" si="4"/>
        <v>0</v>
      </c>
      <c r="G38" s="18">
        <f t="shared" si="4"/>
        <v>0</v>
      </c>
      <c r="H38" s="18">
        <f t="shared" si="5"/>
        <v>0</v>
      </c>
      <c r="I38" s="17"/>
      <c r="J38" s="17"/>
      <c r="K38" s="17">
        <v>0</v>
      </c>
      <c r="L38" s="41">
        <f t="shared" si="6"/>
        <v>0</v>
      </c>
      <c r="M38" s="42">
        <f t="shared" si="7"/>
        <v>0</v>
      </c>
    </row>
    <row r="39" spans="1:13" s="1" customFormat="1" thickBot="1" x14ac:dyDescent="0.35">
      <c r="A39" s="30" t="s">
        <v>27</v>
      </c>
      <c r="B39" s="45">
        <f>SUM(B27:B38)</f>
        <v>275376.84999999998</v>
      </c>
      <c r="C39" s="45">
        <f>SUM(C27:C38)</f>
        <v>0</v>
      </c>
      <c r="D39" s="45">
        <f>SUM(D27:D38)</f>
        <v>715.6</v>
      </c>
      <c r="E39" s="45">
        <f>SUM(E27:E38)</f>
        <v>0</v>
      </c>
      <c r="F39" s="45">
        <f>IF(D39=0,0,B39/D39)</f>
        <v>384.81952207937388</v>
      </c>
      <c r="G39" s="45">
        <f>IF(E39=0,0,C39/E39)</f>
        <v>0</v>
      </c>
      <c r="H39" s="45">
        <f>IF(D39+E39=0,0,(B39+C39)/(D39+E39))</f>
        <v>384.81952207937388</v>
      </c>
      <c r="I39" s="45">
        <f>SUM(I27:I38)</f>
        <v>1242552.8700000001</v>
      </c>
      <c r="J39" s="45">
        <f>SUM(J27:J38)</f>
        <v>0</v>
      </c>
      <c r="K39" s="51">
        <v>420.34</v>
      </c>
      <c r="L39" s="46">
        <f t="shared" si="6"/>
        <v>-0.77837816269339111</v>
      </c>
      <c r="M39" s="47">
        <f t="shared" si="7"/>
        <v>-8.4504158349493486E-2</v>
      </c>
    </row>
    <row r="40" spans="1:13" x14ac:dyDescent="0.35">
      <c r="J40" s="16"/>
    </row>
    <row r="42" spans="1:13" ht="20" x14ac:dyDescent="0.4">
      <c r="A42" s="73" t="str">
        <f>"MÅLESTATISTIKK FOR BLIKK- OG VENTILASJONSARBEID - GJENNOMSNITT HELE ÅRET  "&amp;FORS!$A$14</f>
        <v>MÅLESTATISTIKK FOR BLIKK- OG VENTILASJONSARBEID - GJENNOMSNITT HELE ÅRET  2022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6" thickBo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20"/>
      <c r="B44" s="21" t="s">
        <v>4</v>
      </c>
      <c r="C44" s="22"/>
      <c r="D44" s="21" t="s">
        <v>5</v>
      </c>
      <c r="E44" s="22"/>
      <c r="F44" s="21" t="str">
        <f>"Fortjeneste hele  "&amp;FORS!$A$14-0</f>
        <v>Fortjeneste hele  2022</v>
      </c>
      <c r="G44" s="23"/>
      <c r="H44" s="22"/>
      <c r="I44" s="21" t="str">
        <f>" Hele året  "&amp;FORS!$A$14-1</f>
        <v xml:space="preserve"> Hele året  2021</v>
      </c>
      <c r="J44" s="23"/>
      <c r="K44" s="22"/>
      <c r="L44" s="21" t="s">
        <v>6</v>
      </c>
      <c r="M44" s="24"/>
    </row>
    <row r="45" spans="1:13" x14ac:dyDescent="0.35">
      <c r="A45" s="25"/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10" t="s">
        <v>8</v>
      </c>
      <c r="I45" s="9" t="s">
        <v>7</v>
      </c>
      <c r="J45" s="9" t="s">
        <v>7</v>
      </c>
      <c r="K45" s="10" t="s">
        <v>9</v>
      </c>
      <c r="L45" s="9" t="s">
        <v>7</v>
      </c>
      <c r="M45" s="26" t="s">
        <v>9</v>
      </c>
    </row>
    <row r="46" spans="1:13" x14ac:dyDescent="0.35">
      <c r="A46" s="27"/>
      <c r="B46" s="48" t="s">
        <v>10</v>
      </c>
      <c r="C46" s="48" t="s">
        <v>11</v>
      </c>
      <c r="D46" s="48" t="s">
        <v>10</v>
      </c>
      <c r="E46" s="48" t="s">
        <v>11</v>
      </c>
      <c r="F46" s="48" t="s">
        <v>10</v>
      </c>
      <c r="G46" s="48" t="s">
        <v>11</v>
      </c>
      <c r="H46" s="49" t="s">
        <v>12</v>
      </c>
      <c r="I46" s="48" t="s">
        <v>10</v>
      </c>
      <c r="J46" s="48" t="s">
        <v>11</v>
      </c>
      <c r="K46" s="49" t="s">
        <v>13</v>
      </c>
      <c r="L46" s="48" t="s">
        <v>10</v>
      </c>
      <c r="M46" s="50" t="s">
        <v>13</v>
      </c>
    </row>
    <row r="47" spans="1:13" x14ac:dyDescent="0.35">
      <c r="A47" s="29" t="s">
        <v>14</v>
      </c>
      <c r="B47" s="18">
        <f>SUMIFS(B$7:B$19,$A$7:$A$19,$A47)+SUMIFS(B$27:B$39,$A$27:$A$39,$A47)</f>
        <v>0</v>
      </c>
      <c r="C47" s="18">
        <f t="shared" ref="C47:E58" si="8">SUMIFS(C$7:C$19,$A$7:$A$19,$A47)+SUMIFS(C$27:C$39,$A$27:$A$39,$A47)</f>
        <v>0</v>
      </c>
      <c r="D47" s="18">
        <f t="shared" si="8"/>
        <v>0</v>
      </c>
      <c r="E47" s="18">
        <f t="shared" si="8"/>
        <v>0</v>
      </c>
      <c r="F47" s="18">
        <f>IF(D47=0,0,B47/D47)</f>
        <v>0</v>
      </c>
      <c r="G47" s="18">
        <f>IF(E47=0,0,C27/E47)</f>
        <v>0</v>
      </c>
      <c r="H47" s="18">
        <f>IF(D47+E47=0,0,(B47+C47)/(D47+E47))</f>
        <v>0</v>
      </c>
      <c r="I47" s="18">
        <f>SUMIFS(I$7:I$19,$A$7:$A$19,$A47)+SUMIFS(I$27:I$39,$A$27:$A$39,$A47)</f>
        <v>0</v>
      </c>
      <c r="J47" s="18">
        <f>SUMIFS(J$7:J$19,$A$7:$A$19,$A47)+SUMIFS(J$27:J$39,$A$27:$A$39,$A47)</f>
        <v>0</v>
      </c>
      <c r="K47" s="17">
        <v>0</v>
      </c>
      <c r="L47" s="41">
        <f>IF(I47=0,0,(B47-I47)/I47)</f>
        <v>0</v>
      </c>
      <c r="M47" s="42">
        <f>IF(K47=0,0,(H47-K47)/K47)</f>
        <v>0</v>
      </c>
    </row>
    <row r="48" spans="1:13" x14ac:dyDescent="0.35">
      <c r="A48" s="29" t="s">
        <v>15</v>
      </c>
      <c r="B48" s="18">
        <f t="shared" ref="B48:B58" si="9">SUMIFS($B$7:$B$19,$A$7:$A$19,A48)+SUMIFS($B$27:$B$39,$A$27:$A$39,A48)</f>
        <v>0</v>
      </c>
      <c r="C48" s="18">
        <f t="shared" si="8"/>
        <v>0</v>
      </c>
      <c r="D48" s="18">
        <f t="shared" si="8"/>
        <v>0</v>
      </c>
      <c r="E48" s="18">
        <f t="shared" si="8"/>
        <v>0</v>
      </c>
      <c r="F48" s="18">
        <f t="shared" ref="F48:G58" si="10">IF(D48=0,0,B48/D48)</f>
        <v>0</v>
      </c>
      <c r="G48" s="18">
        <f t="shared" si="10"/>
        <v>0</v>
      </c>
      <c r="H48" s="18">
        <f t="shared" ref="H48:H58" si="11">IF(D48+E48=0,0,(B48+C48)/(D48+E48))</f>
        <v>0</v>
      </c>
      <c r="I48" s="18">
        <f t="shared" ref="I48:J58" si="12">SUMIFS(I$7:I$19,$A$7:$A$19,$A48)+SUMIFS(I$27:I$39,$A$27:$A$39,$A48)</f>
        <v>0</v>
      </c>
      <c r="J48" s="18">
        <f t="shared" si="12"/>
        <v>0</v>
      </c>
      <c r="K48" s="17">
        <v>0</v>
      </c>
      <c r="L48" s="41">
        <f t="shared" ref="L48:L58" si="13">IF(I48=0,0,(B48-I48)/I48)</f>
        <v>0</v>
      </c>
      <c r="M48" s="42">
        <f t="shared" ref="M48:M58" si="14">IF(K48=0,0,(H48-K48)/K48)</f>
        <v>0</v>
      </c>
    </row>
    <row r="49" spans="1:13" x14ac:dyDescent="0.35">
      <c r="A49" s="29" t="s">
        <v>17</v>
      </c>
      <c r="B49" s="18">
        <f t="shared" si="9"/>
        <v>0</v>
      </c>
      <c r="C49" s="18">
        <f t="shared" si="8"/>
        <v>0</v>
      </c>
      <c r="D49" s="18">
        <f t="shared" si="8"/>
        <v>0</v>
      </c>
      <c r="E49" s="18">
        <f t="shared" si="8"/>
        <v>0</v>
      </c>
      <c r="F49" s="18">
        <f t="shared" si="10"/>
        <v>0</v>
      </c>
      <c r="G49" s="18">
        <f t="shared" si="10"/>
        <v>0</v>
      </c>
      <c r="H49" s="18">
        <f t="shared" si="11"/>
        <v>0</v>
      </c>
      <c r="I49" s="18">
        <f t="shared" si="12"/>
        <v>0</v>
      </c>
      <c r="J49" s="18">
        <f t="shared" si="12"/>
        <v>0</v>
      </c>
      <c r="K49" s="17">
        <v>0</v>
      </c>
      <c r="L49" s="41">
        <f t="shared" si="13"/>
        <v>0</v>
      </c>
      <c r="M49" s="42">
        <f t="shared" si="14"/>
        <v>0</v>
      </c>
    </row>
    <row r="50" spans="1:13" x14ac:dyDescent="0.35">
      <c r="A50" s="29" t="s">
        <v>18</v>
      </c>
      <c r="B50" s="18">
        <f t="shared" si="9"/>
        <v>0</v>
      </c>
      <c r="C50" s="18">
        <f t="shared" si="8"/>
        <v>0</v>
      </c>
      <c r="D50" s="18">
        <f t="shared" si="8"/>
        <v>0</v>
      </c>
      <c r="E50" s="18">
        <f t="shared" si="8"/>
        <v>0</v>
      </c>
      <c r="F50" s="18">
        <f t="shared" si="10"/>
        <v>0</v>
      </c>
      <c r="G50" s="18">
        <f t="shared" si="10"/>
        <v>0</v>
      </c>
      <c r="H50" s="18">
        <f t="shared" si="11"/>
        <v>0</v>
      </c>
      <c r="I50" s="18">
        <f t="shared" si="12"/>
        <v>0</v>
      </c>
      <c r="J50" s="18">
        <f t="shared" si="12"/>
        <v>0</v>
      </c>
      <c r="K50" s="17">
        <v>0</v>
      </c>
      <c r="L50" s="41">
        <f t="shared" si="13"/>
        <v>0</v>
      </c>
      <c r="M50" s="42">
        <f t="shared" si="14"/>
        <v>0</v>
      </c>
    </row>
    <row r="51" spans="1:13" x14ac:dyDescent="0.35">
      <c r="A51" s="29" t="s">
        <v>19</v>
      </c>
      <c r="B51" s="18">
        <f t="shared" si="9"/>
        <v>0</v>
      </c>
      <c r="C51" s="18">
        <f t="shared" si="8"/>
        <v>0</v>
      </c>
      <c r="D51" s="18">
        <f t="shared" si="8"/>
        <v>0</v>
      </c>
      <c r="E51" s="18">
        <f t="shared" si="8"/>
        <v>0</v>
      </c>
      <c r="F51" s="18">
        <f t="shared" si="10"/>
        <v>0</v>
      </c>
      <c r="G51" s="18">
        <f t="shared" si="10"/>
        <v>0</v>
      </c>
      <c r="H51" s="18">
        <f t="shared" si="11"/>
        <v>0</v>
      </c>
      <c r="I51" s="18">
        <f t="shared" si="12"/>
        <v>0</v>
      </c>
      <c r="J51" s="18">
        <f t="shared" si="12"/>
        <v>0</v>
      </c>
      <c r="K51" s="17">
        <v>0</v>
      </c>
      <c r="L51" s="41">
        <f t="shared" si="13"/>
        <v>0</v>
      </c>
      <c r="M51" s="42">
        <f t="shared" si="14"/>
        <v>0</v>
      </c>
    </row>
    <row r="52" spans="1:13" x14ac:dyDescent="0.35">
      <c r="A52" s="29" t="s">
        <v>20</v>
      </c>
      <c r="B52" s="18">
        <f t="shared" si="9"/>
        <v>0</v>
      </c>
      <c r="C52" s="18">
        <f t="shared" si="8"/>
        <v>0</v>
      </c>
      <c r="D52" s="40">
        <f t="shared" si="8"/>
        <v>0</v>
      </c>
      <c r="E52" s="18">
        <f t="shared" si="8"/>
        <v>0</v>
      </c>
      <c r="F52" s="18">
        <f>IF(D52=0,0,B52/D52)</f>
        <v>0</v>
      </c>
      <c r="G52" s="18">
        <f t="shared" si="10"/>
        <v>0</v>
      </c>
      <c r="H52" s="18">
        <f>IF(D52+E52=0,0,(B52+C52)/(D52+E52))</f>
        <v>0</v>
      </c>
      <c r="I52" s="18">
        <f t="shared" si="12"/>
        <v>0</v>
      </c>
      <c r="J52" s="18">
        <f t="shared" si="12"/>
        <v>0</v>
      </c>
      <c r="K52" s="17">
        <v>0</v>
      </c>
      <c r="L52" s="41">
        <f t="shared" si="13"/>
        <v>0</v>
      </c>
      <c r="M52" s="42">
        <f t="shared" si="14"/>
        <v>0</v>
      </c>
    </row>
    <row r="53" spans="1:13" x14ac:dyDescent="0.35">
      <c r="A53" s="29" t="s">
        <v>21</v>
      </c>
      <c r="B53" s="18">
        <f t="shared" si="9"/>
        <v>0</v>
      </c>
      <c r="C53" s="18">
        <f t="shared" si="8"/>
        <v>0</v>
      </c>
      <c r="D53" s="18">
        <f t="shared" si="8"/>
        <v>0</v>
      </c>
      <c r="E53" s="18">
        <f t="shared" si="8"/>
        <v>0</v>
      </c>
      <c r="F53" s="18">
        <f t="shared" si="10"/>
        <v>0</v>
      </c>
      <c r="G53" s="18">
        <f t="shared" si="10"/>
        <v>0</v>
      </c>
      <c r="H53" s="18">
        <f t="shared" si="11"/>
        <v>0</v>
      </c>
      <c r="I53" s="18">
        <f t="shared" si="12"/>
        <v>0</v>
      </c>
      <c r="J53" s="18">
        <f t="shared" si="12"/>
        <v>0</v>
      </c>
      <c r="K53" s="17">
        <v>0</v>
      </c>
      <c r="L53" s="41">
        <f t="shared" si="13"/>
        <v>0</v>
      </c>
      <c r="M53" s="42">
        <f t="shared" si="14"/>
        <v>0</v>
      </c>
    </row>
    <row r="54" spans="1:13" x14ac:dyDescent="0.35">
      <c r="A54" s="29" t="s">
        <v>22</v>
      </c>
      <c r="B54" s="18">
        <f t="shared" si="9"/>
        <v>0</v>
      </c>
      <c r="C54" s="18">
        <f t="shared" si="8"/>
        <v>0</v>
      </c>
      <c r="D54" s="18">
        <f t="shared" si="8"/>
        <v>0</v>
      </c>
      <c r="E54" s="18">
        <f t="shared" si="8"/>
        <v>0</v>
      </c>
      <c r="F54" s="18">
        <f t="shared" si="10"/>
        <v>0</v>
      </c>
      <c r="G54" s="18">
        <f t="shared" si="10"/>
        <v>0</v>
      </c>
      <c r="H54" s="18">
        <f t="shared" si="11"/>
        <v>0</v>
      </c>
      <c r="I54" s="18">
        <f t="shared" si="12"/>
        <v>0</v>
      </c>
      <c r="J54" s="18">
        <f t="shared" si="12"/>
        <v>0</v>
      </c>
      <c r="K54" s="17">
        <v>0</v>
      </c>
      <c r="L54" s="41">
        <f t="shared" si="13"/>
        <v>0</v>
      </c>
      <c r="M54" s="42">
        <f t="shared" si="14"/>
        <v>0</v>
      </c>
    </row>
    <row r="55" spans="1:13" x14ac:dyDescent="0.35">
      <c r="A55" s="29" t="s">
        <v>23</v>
      </c>
      <c r="B55" s="18">
        <f t="shared" si="9"/>
        <v>863472.85</v>
      </c>
      <c r="C55" s="18">
        <f t="shared" si="8"/>
        <v>0</v>
      </c>
      <c r="D55" s="18">
        <f t="shared" si="8"/>
        <v>2372.35</v>
      </c>
      <c r="E55" s="18">
        <f t="shared" si="8"/>
        <v>0</v>
      </c>
      <c r="F55" s="18">
        <f t="shared" si="10"/>
        <v>363.97363373869791</v>
      </c>
      <c r="G55" s="18">
        <f t="shared" si="10"/>
        <v>0</v>
      </c>
      <c r="H55" s="18">
        <f t="shared" si="11"/>
        <v>363.97363373869791</v>
      </c>
      <c r="I55" s="18">
        <f t="shared" si="12"/>
        <v>1482830.3</v>
      </c>
      <c r="J55" s="18">
        <f t="shared" si="12"/>
        <v>0</v>
      </c>
      <c r="K55" s="17">
        <v>406.05</v>
      </c>
      <c r="L55" s="41">
        <f t="shared" si="13"/>
        <v>-0.41768599549119007</v>
      </c>
      <c r="M55" s="42">
        <f t="shared" si="14"/>
        <v>-0.10362360857357984</v>
      </c>
    </row>
    <row r="56" spans="1:13" x14ac:dyDescent="0.35">
      <c r="A56" s="29" t="s">
        <v>24</v>
      </c>
      <c r="B56" s="18">
        <f t="shared" si="9"/>
        <v>0</v>
      </c>
      <c r="C56" s="18">
        <f t="shared" si="8"/>
        <v>0</v>
      </c>
      <c r="D56" s="18">
        <f t="shared" si="8"/>
        <v>0</v>
      </c>
      <c r="E56" s="18">
        <f t="shared" si="8"/>
        <v>0</v>
      </c>
      <c r="F56" s="18">
        <f>IF(D56=0,0,B56/D56)</f>
        <v>0</v>
      </c>
      <c r="G56" s="18">
        <f t="shared" si="10"/>
        <v>0</v>
      </c>
      <c r="H56" s="18">
        <f t="shared" si="11"/>
        <v>0</v>
      </c>
      <c r="I56" s="18">
        <f t="shared" si="12"/>
        <v>0</v>
      </c>
      <c r="J56" s="18">
        <f t="shared" si="12"/>
        <v>0</v>
      </c>
      <c r="K56" s="17">
        <v>0</v>
      </c>
      <c r="L56" s="41">
        <f t="shared" si="13"/>
        <v>0</v>
      </c>
      <c r="M56" s="42">
        <f t="shared" si="14"/>
        <v>0</v>
      </c>
    </row>
    <row r="57" spans="1:13" x14ac:dyDescent="0.35">
      <c r="A57" s="29" t="s">
        <v>25</v>
      </c>
      <c r="B57" s="18">
        <f t="shared" si="9"/>
        <v>0</v>
      </c>
      <c r="C57" s="18">
        <f t="shared" si="8"/>
        <v>0</v>
      </c>
      <c r="D57" s="18">
        <f t="shared" si="8"/>
        <v>0</v>
      </c>
      <c r="E57" s="18">
        <f>SUMIFS(E$7:E$19,$A$7:$A$19,$A57)+SUMIFS(E$27:E$39,$A$27:$A$39,$A57)</f>
        <v>0</v>
      </c>
      <c r="F57" s="18">
        <f>IF(D57=0,0,B57/D57)</f>
        <v>0</v>
      </c>
      <c r="G57" s="18">
        <f t="shared" si="10"/>
        <v>0</v>
      </c>
      <c r="H57" s="18">
        <f t="shared" si="11"/>
        <v>0</v>
      </c>
      <c r="I57" s="18">
        <f t="shared" si="12"/>
        <v>0</v>
      </c>
      <c r="J57" s="18">
        <f t="shared" si="12"/>
        <v>0</v>
      </c>
      <c r="K57" s="17">
        <v>0</v>
      </c>
      <c r="L57" s="41">
        <f t="shared" si="13"/>
        <v>0</v>
      </c>
      <c r="M57" s="42">
        <f t="shared" si="14"/>
        <v>0</v>
      </c>
    </row>
    <row r="58" spans="1:13" x14ac:dyDescent="0.35">
      <c r="A58" s="29" t="s">
        <v>26</v>
      </c>
      <c r="B58" s="18">
        <f t="shared" si="9"/>
        <v>0</v>
      </c>
      <c r="C58" s="18">
        <f t="shared" si="8"/>
        <v>0</v>
      </c>
      <c r="D58" s="40">
        <f t="shared" si="8"/>
        <v>0</v>
      </c>
      <c r="E58" s="18">
        <f t="shared" si="8"/>
        <v>0</v>
      </c>
      <c r="F58" s="18">
        <f t="shared" si="10"/>
        <v>0</v>
      </c>
      <c r="G58" s="18">
        <f t="shared" si="10"/>
        <v>0</v>
      </c>
      <c r="H58" s="18">
        <f t="shared" si="11"/>
        <v>0</v>
      </c>
      <c r="I58" s="18">
        <f t="shared" si="12"/>
        <v>0</v>
      </c>
      <c r="J58" s="18">
        <f t="shared" si="12"/>
        <v>0</v>
      </c>
      <c r="K58" s="17">
        <v>0</v>
      </c>
      <c r="L58" s="41">
        <f t="shared" si="13"/>
        <v>0</v>
      </c>
      <c r="M58" s="42">
        <f t="shared" si="14"/>
        <v>0</v>
      </c>
    </row>
    <row r="59" spans="1:13" s="1" customFormat="1" thickBot="1" x14ac:dyDescent="0.35">
      <c r="A59" s="30" t="s">
        <v>27</v>
      </c>
      <c r="B59" s="45">
        <f>SUM(B47:B58)</f>
        <v>863472.85</v>
      </c>
      <c r="C59" s="45">
        <f>SUM(C47:C58)</f>
        <v>0</v>
      </c>
      <c r="D59" s="45">
        <f>SUM(D47:D58)</f>
        <v>2372.35</v>
      </c>
      <c r="E59" s="45">
        <f>SUM(E47:E58)</f>
        <v>0</v>
      </c>
      <c r="F59" s="45">
        <f>IF(D59=0,0,B59/D59)</f>
        <v>363.97363373869791</v>
      </c>
      <c r="G59" s="45">
        <f>IF(E59=0,0,C59/E59)</f>
        <v>0</v>
      </c>
      <c r="H59" s="45">
        <f>IF(D59+E59=0,0,(B59+C59)/(D59+E59))</f>
        <v>363.97363373869791</v>
      </c>
      <c r="I59" s="45">
        <f>SUM(I47:I58)</f>
        <v>1482830.3</v>
      </c>
      <c r="J59" s="45">
        <f>SUM(J47:J58)</f>
        <v>0</v>
      </c>
      <c r="K59" s="51">
        <v>406.05</v>
      </c>
      <c r="L59" s="46">
        <f>IF(I59=0,0,(B59-I59)/I59)</f>
        <v>-0.41768599549119007</v>
      </c>
      <c r="M59" s="47">
        <f>IF(K59=0,0,(H59-K59)/K59)</f>
        <v>-0.10362360857357984</v>
      </c>
    </row>
    <row r="62" spans="1:13" x14ac:dyDescent="0.35">
      <c r="I62" s="16"/>
    </row>
    <row r="64" spans="1:13" x14ac:dyDescent="0.35">
      <c r="I64" s="16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83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1" max="16383" man="1"/>
    <brk id="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2:M64"/>
  <sheetViews>
    <sheetView showZeros="0" topLeftCell="A4" zoomScaleNormal="100" workbookViewId="0">
      <selection activeCell="D13" sqref="D13"/>
    </sheetView>
  </sheetViews>
  <sheetFormatPr baseColWidth="10" defaultColWidth="9" defaultRowHeight="15.5" x14ac:dyDescent="0.35"/>
  <cols>
    <col min="1" max="1" width="20.58203125" style="7" customWidth="1"/>
    <col min="2" max="2" width="15.33203125" style="6" customWidth="1"/>
    <col min="3" max="3" width="11.75" style="6" customWidth="1"/>
    <col min="4" max="4" width="12.25" style="6" customWidth="1"/>
    <col min="5" max="5" width="10.75" style="6" customWidth="1"/>
    <col min="6" max="8" width="10" style="6" customWidth="1"/>
    <col min="9" max="9" width="13.83203125" style="6" bestFit="1" customWidth="1"/>
    <col min="10" max="10" width="11.75" style="6" bestFit="1" customWidth="1"/>
    <col min="11" max="11" width="9.25" style="6" customWidth="1"/>
    <col min="12" max="13" width="10" style="6" customWidth="1"/>
    <col min="14" max="16384" width="9" style="6"/>
  </cols>
  <sheetData>
    <row r="2" spans="1:13" ht="20" x14ac:dyDescent="0.4">
      <c r="A2" s="73" t="str">
        <f>"MÅLESTATISTIKK FOR ISOLATØRER - 1. HALVÅR "&amp;FORS!$A$14</f>
        <v>MÅLESTATISTIKK FOR ISOLATØRER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19" t="s">
        <v>28</v>
      </c>
      <c r="C7" s="17"/>
      <c r="D7" s="19"/>
      <c r="E7" s="19"/>
      <c r="F7" s="18">
        <f>IF(D7=0,0,B7/D7)</f>
        <v>0</v>
      </c>
      <c r="G7" s="18">
        <f>IF(E7=0,0,C7/E7)</f>
        <v>0</v>
      </c>
      <c r="H7" s="18">
        <f>IF(D7+E7=0,0,(B7+C7)/(D7+E7))</f>
        <v>0</v>
      </c>
      <c r="I7" s="17"/>
      <c r="J7" s="17"/>
      <c r="K7" s="17"/>
      <c r="L7" s="41">
        <f>IF(I7=0,0,(B7-I7)/I7)</f>
        <v>0</v>
      </c>
      <c r="M7" s="42">
        <f>IF(K7=0,0,(H7-K7)/K7)</f>
        <v>0</v>
      </c>
    </row>
    <row r="8" spans="1:13" x14ac:dyDescent="0.35">
      <c r="A8" s="29" t="s">
        <v>15</v>
      </c>
      <c r="B8" s="19"/>
      <c r="C8" s="17"/>
      <c r="D8" s="19"/>
      <c r="E8" s="17"/>
      <c r="F8" s="18">
        <f t="shared" ref="F8:G18" si="0">IF(D8=0,0,B8/D8)</f>
        <v>0</v>
      </c>
      <c r="G8" s="18">
        <f t="shared" si="0"/>
        <v>0</v>
      </c>
      <c r="H8" s="18">
        <f t="shared" ref="H8:H18" si="1">IF(D8+E8=0,0,(B8+C8)/(D8+E8))</f>
        <v>0</v>
      </c>
      <c r="I8" s="17"/>
      <c r="J8" s="17"/>
      <c r="K8" s="17"/>
      <c r="L8" s="41">
        <f t="shared" ref="L8:L18" si="2">IF(I8=0,0,(B8-I8)/I8)</f>
        <v>0</v>
      </c>
      <c r="M8" s="42">
        <f t="shared" ref="M8:M18" si="3">IF(K8=0,0,(H8-K8)/K8)</f>
        <v>0</v>
      </c>
    </row>
    <row r="9" spans="1:13" x14ac:dyDescent="0.35">
      <c r="A9" s="29" t="s">
        <v>17</v>
      </c>
      <c r="B9" s="17"/>
      <c r="C9" s="17"/>
      <c r="D9" s="17"/>
      <c r="E9" s="17"/>
      <c r="F9" s="18">
        <f t="shared" si="0"/>
        <v>0</v>
      </c>
      <c r="G9" s="18">
        <f t="shared" si="0"/>
        <v>0</v>
      </c>
      <c r="H9" s="18">
        <f t="shared" si="1"/>
        <v>0</v>
      </c>
      <c r="I9" s="17"/>
      <c r="J9" s="17"/>
      <c r="K9" s="17"/>
      <c r="L9" s="41">
        <f t="shared" si="2"/>
        <v>0</v>
      </c>
      <c r="M9" s="42">
        <f t="shared" si="3"/>
        <v>0</v>
      </c>
    </row>
    <row r="10" spans="1:13" x14ac:dyDescent="0.35">
      <c r="A10" s="29" t="s">
        <v>18</v>
      </c>
      <c r="B10" s="19"/>
      <c r="C10" s="17"/>
      <c r="D10" s="19"/>
      <c r="E10" s="17"/>
      <c r="F10" s="18">
        <f t="shared" si="0"/>
        <v>0</v>
      </c>
      <c r="G10" s="18">
        <f t="shared" si="0"/>
        <v>0</v>
      </c>
      <c r="H10" s="18">
        <f t="shared" si="1"/>
        <v>0</v>
      </c>
      <c r="I10" s="17"/>
      <c r="J10" s="17"/>
      <c r="K10" s="17"/>
      <c r="L10" s="41">
        <f t="shared" si="2"/>
        <v>0</v>
      </c>
      <c r="M10" s="42">
        <f t="shared" si="3"/>
        <v>0</v>
      </c>
    </row>
    <row r="11" spans="1:13" x14ac:dyDescent="0.35">
      <c r="A11" s="29" t="s">
        <v>19</v>
      </c>
      <c r="B11" s="17"/>
      <c r="C11" s="17"/>
      <c r="D11" s="17"/>
      <c r="E11" s="17"/>
      <c r="F11" s="18">
        <f t="shared" si="0"/>
        <v>0</v>
      </c>
      <c r="G11" s="18">
        <f t="shared" si="0"/>
        <v>0</v>
      </c>
      <c r="H11" s="18">
        <f t="shared" si="1"/>
        <v>0</v>
      </c>
      <c r="I11" s="17"/>
      <c r="J11" s="17"/>
      <c r="K11" s="17"/>
      <c r="L11" s="41">
        <f t="shared" si="2"/>
        <v>0</v>
      </c>
      <c r="M11" s="42">
        <f t="shared" si="3"/>
        <v>0</v>
      </c>
    </row>
    <row r="12" spans="1:13" x14ac:dyDescent="0.35">
      <c r="A12" s="29" t="s">
        <v>20</v>
      </c>
      <c r="B12" s="19"/>
      <c r="C12" s="17"/>
      <c r="D12" s="19"/>
      <c r="E12" s="17"/>
      <c r="F12" s="18">
        <f t="shared" si="0"/>
        <v>0</v>
      </c>
      <c r="G12" s="18">
        <f t="shared" si="0"/>
        <v>0</v>
      </c>
      <c r="H12" s="18">
        <f t="shared" si="1"/>
        <v>0</v>
      </c>
      <c r="I12" s="17"/>
      <c r="J12" s="17"/>
      <c r="K12" s="17"/>
      <c r="L12" s="41">
        <f t="shared" si="2"/>
        <v>0</v>
      </c>
      <c r="M12" s="42">
        <f t="shared" si="3"/>
        <v>0</v>
      </c>
    </row>
    <row r="13" spans="1:13" x14ac:dyDescent="0.35">
      <c r="A13" s="29" t="s">
        <v>21</v>
      </c>
      <c r="B13" s="17"/>
      <c r="C13" s="17"/>
      <c r="D13" s="17"/>
      <c r="E13" s="17"/>
      <c r="F13" s="18">
        <f t="shared" si="0"/>
        <v>0</v>
      </c>
      <c r="G13" s="18">
        <f t="shared" si="0"/>
        <v>0</v>
      </c>
      <c r="H13" s="18">
        <f t="shared" si="1"/>
        <v>0</v>
      </c>
      <c r="I13" s="17"/>
      <c r="J13" s="17"/>
      <c r="K13" s="17"/>
      <c r="L13" s="41">
        <f t="shared" si="2"/>
        <v>0</v>
      </c>
      <c r="M13" s="42">
        <f t="shared" si="3"/>
        <v>0</v>
      </c>
    </row>
    <row r="14" spans="1:13" x14ac:dyDescent="0.35">
      <c r="A14" s="29" t="s">
        <v>22</v>
      </c>
      <c r="B14" s="19"/>
      <c r="C14" s="17"/>
      <c r="D14" s="19"/>
      <c r="E14" s="17"/>
      <c r="F14" s="18">
        <f t="shared" si="0"/>
        <v>0</v>
      </c>
      <c r="G14" s="18">
        <f t="shared" si="0"/>
        <v>0</v>
      </c>
      <c r="H14" s="18">
        <f t="shared" si="1"/>
        <v>0</v>
      </c>
      <c r="I14" s="17"/>
      <c r="J14" s="17"/>
      <c r="K14" s="17"/>
      <c r="L14" s="41">
        <f t="shared" si="2"/>
        <v>0</v>
      </c>
      <c r="M14" s="42">
        <f t="shared" si="3"/>
        <v>0</v>
      </c>
    </row>
    <row r="15" spans="1:13" x14ac:dyDescent="0.35">
      <c r="A15" s="29" t="s">
        <v>23</v>
      </c>
      <c r="B15" s="17"/>
      <c r="C15" s="17"/>
      <c r="D15" s="17"/>
      <c r="E15" s="17"/>
      <c r="F15" s="18">
        <f t="shared" si="0"/>
        <v>0</v>
      </c>
      <c r="G15" s="18">
        <f t="shared" si="0"/>
        <v>0</v>
      </c>
      <c r="H15" s="18">
        <f t="shared" si="1"/>
        <v>0</v>
      </c>
      <c r="I15" s="19"/>
      <c r="J15" s="17"/>
      <c r="K15" s="17"/>
      <c r="L15" s="41">
        <f t="shared" si="2"/>
        <v>0</v>
      </c>
      <c r="M15" s="42">
        <f t="shared" si="3"/>
        <v>0</v>
      </c>
    </row>
    <row r="16" spans="1:13" x14ac:dyDescent="0.35">
      <c r="A16" s="29" t="s">
        <v>24</v>
      </c>
      <c r="B16" s="19"/>
      <c r="C16" s="17"/>
      <c r="D16" s="19"/>
      <c r="E16" s="17"/>
      <c r="F16" s="18">
        <f t="shared" si="0"/>
        <v>0</v>
      </c>
      <c r="G16" s="18">
        <f t="shared" si="0"/>
        <v>0</v>
      </c>
      <c r="H16" s="18">
        <f t="shared" si="1"/>
        <v>0</v>
      </c>
      <c r="I16" s="17"/>
      <c r="J16" s="17"/>
      <c r="K16" s="17"/>
      <c r="L16" s="41">
        <f t="shared" si="2"/>
        <v>0</v>
      </c>
      <c r="M16" s="42">
        <f t="shared" si="3"/>
        <v>0</v>
      </c>
    </row>
    <row r="17" spans="1:13" x14ac:dyDescent="0.35">
      <c r="A17" s="29" t="s">
        <v>25</v>
      </c>
      <c r="B17" s="19"/>
      <c r="C17" s="17"/>
      <c r="D17" s="19"/>
      <c r="E17" s="17"/>
      <c r="F17" s="18">
        <f t="shared" si="0"/>
        <v>0</v>
      </c>
      <c r="G17" s="18">
        <f t="shared" si="0"/>
        <v>0</v>
      </c>
      <c r="H17" s="18">
        <f t="shared" si="1"/>
        <v>0</v>
      </c>
      <c r="I17" s="17"/>
      <c r="J17" s="17"/>
      <c r="K17" s="17"/>
      <c r="L17" s="41">
        <f t="shared" si="2"/>
        <v>0</v>
      </c>
      <c r="M17" s="42">
        <f t="shared" si="3"/>
        <v>0</v>
      </c>
    </row>
    <row r="18" spans="1:13" x14ac:dyDescent="0.35">
      <c r="A18" s="29" t="s">
        <v>26</v>
      </c>
      <c r="B18" s="17"/>
      <c r="C18" s="17"/>
      <c r="D18" s="17"/>
      <c r="E18" s="17"/>
      <c r="F18" s="18">
        <f t="shared" si="0"/>
        <v>0</v>
      </c>
      <c r="G18" s="18">
        <f t="shared" si="0"/>
        <v>0</v>
      </c>
      <c r="H18" s="18">
        <f t="shared" si="1"/>
        <v>0</v>
      </c>
      <c r="I18" s="19"/>
      <c r="J18" s="17"/>
      <c r="K18" s="17"/>
      <c r="L18" s="41">
        <f t="shared" si="2"/>
        <v>0</v>
      </c>
      <c r="M18" s="42">
        <f t="shared" si="3"/>
        <v>0</v>
      </c>
    </row>
    <row r="19" spans="1:13" s="1" customFormat="1" thickBot="1" x14ac:dyDescent="0.35">
      <c r="A19" s="30" t="s">
        <v>27</v>
      </c>
      <c r="B19" s="31">
        <f>SUM(B7:B18)</f>
        <v>0</v>
      </c>
      <c r="C19" s="31">
        <f>SUM(C7:C18)</f>
        <v>0</v>
      </c>
      <c r="D19" s="31">
        <f>SUM(D7:D18)</f>
        <v>0</v>
      </c>
      <c r="E19" s="31">
        <f>SUM(E7:E18)</f>
        <v>0</v>
      </c>
      <c r="F19" s="31">
        <f>IF(D19=0,0,B19/D19)</f>
        <v>0</v>
      </c>
      <c r="G19" s="31">
        <f>IF(E19=0,0,C19/E19)</f>
        <v>0</v>
      </c>
      <c r="H19" s="31">
        <f>IF(D19+E19=0,0,(B19+C19)/(D19+E19))</f>
        <v>0</v>
      </c>
      <c r="I19" s="31">
        <f>SUM(I7:I18)</f>
        <v>0</v>
      </c>
      <c r="J19" s="31">
        <f>SUM(J7:J18)</f>
        <v>0</v>
      </c>
      <c r="K19" s="32"/>
      <c r="L19" s="43">
        <f>IF(I19=0,0,(B19-I19)/I19)</f>
        <v>0</v>
      </c>
      <c r="M19" s="44">
        <f>IF(K19=0,0,(H19-K19)/K19)</f>
        <v>0</v>
      </c>
    </row>
    <row r="22" spans="1:13" ht="20" x14ac:dyDescent="0.4">
      <c r="A22" s="73" t="str">
        <f>"MÅLESTATISTIKK FOR ISOLATØRER - 2. HALVÅR "&amp;FORS!$A$14</f>
        <v>MÅLESTATISTIKK FOR ISOLATØRER - 2. HALVÅR 2022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ht="16" thickBo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20"/>
      <c r="B24" s="21" t="s">
        <v>4</v>
      </c>
      <c r="C24" s="22"/>
      <c r="D24" s="21" t="s">
        <v>5</v>
      </c>
      <c r="E24" s="22"/>
      <c r="F24" s="21" t="str">
        <f>"Fortjeneste 2. halvår  "&amp;FORS!$A$14-0</f>
        <v>Fortjeneste 2. halvår  2022</v>
      </c>
      <c r="G24" s="23"/>
      <c r="H24" s="22"/>
      <c r="I24" s="21" t="str">
        <f>" 2. halvår  "&amp;FORS!$A$14-1</f>
        <v xml:space="preserve"> 2. halvår  2021</v>
      </c>
      <c r="J24" s="23"/>
      <c r="K24" s="22"/>
      <c r="L24" s="21" t="s">
        <v>6</v>
      </c>
      <c r="M24" s="24"/>
    </row>
    <row r="25" spans="1:13" x14ac:dyDescent="0.35">
      <c r="A25" s="25"/>
      <c r="B25" s="9" t="s">
        <v>7</v>
      </c>
      <c r="C25" s="9" t="s">
        <v>7</v>
      </c>
      <c r="D25" s="9" t="s">
        <v>7</v>
      </c>
      <c r="E25" s="9" t="s">
        <v>7</v>
      </c>
      <c r="F25" s="9" t="s">
        <v>7</v>
      </c>
      <c r="G25" s="9" t="s">
        <v>7</v>
      </c>
      <c r="H25" s="10" t="s">
        <v>8</v>
      </c>
      <c r="I25" s="9" t="s">
        <v>7</v>
      </c>
      <c r="J25" s="9" t="s">
        <v>7</v>
      </c>
      <c r="K25" s="10" t="s">
        <v>9</v>
      </c>
      <c r="L25" s="9" t="s">
        <v>7</v>
      </c>
      <c r="M25" s="26" t="s">
        <v>9</v>
      </c>
    </row>
    <row r="26" spans="1:13" x14ac:dyDescent="0.35">
      <c r="A26" s="27"/>
      <c r="B26" s="11" t="s">
        <v>10</v>
      </c>
      <c r="C26" s="11" t="s">
        <v>11</v>
      </c>
      <c r="D26" s="11" t="s">
        <v>10</v>
      </c>
      <c r="E26" s="11" t="s">
        <v>11</v>
      </c>
      <c r="F26" s="11" t="s">
        <v>10</v>
      </c>
      <c r="G26" s="11" t="s">
        <v>11</v>
      </c>
      <c r="H26" s="12" t="s">
        <v>12</v>
      </c>
      <c r="I26" s="11" t="s">
        <v>10</v>
      </c>
      <c r="J26" s="11" t="s">
        <v>11</v>
      </c>
      <c r="K26" s="12" t="s">
        <v>13</v>
      </c>
      <c r="L26" s="11" t="s">
        <v>10</v>
      </c>
      <c r="M26" s="28" t="s">
        <v>13</v>
      </c>
    </row>
    <row r="27" spans="1:13" x14ac:dyDescent="0.35">
      <c r="A27" s="29" t="s">
        <v>14</v>
      </c>
      <c r="B27" s="19"/>
      <c r="C27" s="17"/>
      <c r="D27" s="19"/>
      <c r="E27" s="17"/>
      <c r="F27" s="18">
        <f t="shared" ref="F27:G38" si="4">IF(D27=0,0,B27/D27)</f>
        <v>0</v>
      </c>
      <c r="G27" s="18">
        <f t="shared" si="4"/>
        <v>0</v>
      </c>
      <c r="H27" s="18">
        <f>IF(D27+E27=0,0,(B27+C27)/(D27+E27))</f>
        <v>0</v>
      </c>
      <c r="I27" s="17"/>
      <c r="J27" s="17"/>
      <c r="K27" s="17"/>
      <c r="L27" s="41">
        <f>IF(I27=0,0,(B27-I27)/I27)</f>
        <v>0</v>
      </c>
      <c r="M27" s="42">
        <f>IF(K27=0,0,(H27-K27)/K27)</f>
        <v>0</v>
      </c>
    </row>
    <row r="28" spans="1:13" x14ac:dyDescent="0.35">
      <c r="A28" s="29" t="s">
        <v>15</v>
      </c>
      <c r="B28" s="17"/>
      <c r="C28" s="17"/>
      <c r="D28" s="19"/>
      <c r="E28" s="17"/>
      <c r="F28" s="18">
        <f t="shared" si="4"/>
        <v>0</v>
      </c>
      <c r="G28" s="18">
        <f t="shared" si="4"/>
        <v>0</v>
      </c>
      <c r="H28" s="18">
        <f t="shared" ref="H28:H38" si="5">IF(D28+E28=0,0,(B28+C28)/(D28+E28))</f>
        <v>0</v>
      </c>
      <c r="I28" s="19"/>
      <c r="J28" s="17"/>
      <c r="K28" s="17"/>
      <c r="L28" s="41">
        <f t="shared" ref="L28:L39" si="6">IF(I28=0,0,(B28-I28)/I28)</f>
        <v>0</v>
      </c>
      <c r="M28" s="42">
        <f t="shared" ref="M28:M39" si="7">IF(K28=0,0,(H28-K28)/K28)</f>
        <v>0</v>
      </c>
    </row>
    <row r="29" spans="1:13" x14ac:dyDescent="0.35">
      <c r="A29" s="29" t="s">
        <v>17</v>
      </c>
      <c r="B29" s="17"/>
      <c r="C29" s="17"/>
      <c r="D29" s="17"/>
      <c r="E29" s="17"/>
      <c r="F29" s="18">
        <f t="shared" si="4"/>
        <v>0</v>
      </c>
      <c r="G29" s="18">
        <f t="shared" si="4"/>
        <v>0</v>
      </c>
      <c r="H29" s="18">
        <f t="shared" si="5"/>
        <v>0</v>
      </c>
      <c r="I29" s="17"/>
      <c r="J29" s="17"/>
      <c r="K29" s="17"/>
      <c r="L29" s="41">
        <f t="shared" si="6"/>
        <v>0</v>
      </c>
      <c r="M29" s="42">
        <f t="shared" si="7"/>
        <v>0</v>
      </c>
    </row>
    <row r="30" spans="1:13" x14ac:dyDescent="0.35">
      <c r="A30" s="29" t="s">
        <v>18</v>
      </c>
      <c r="B30" s="19"/>
      <c r="C30" s="17"/>
      <c r="D30" s="19"/>
      <c r="E30" s="17"/>
      <c r="F30" s="18">
        <f t="shared" si="4"/>
        <v>0</v>
      </c>
      <c r="G30" s="18">
        <f t="shared" si="4"/>
        <v>0</v>
      </c>
      <c r="H30" s="18">
        <f t="shared" si="5"/>
        <v>0</v>
      </c>
      <c r="I30" s="17"/>
      <c r="J30" s="17"/>
      <c r="K30" s="17"/>
      <c r="L30" s="41">
        <f t="shared" si="6"/>
        <v>0</v>
      </c>
      <c r="M30" s="42">
        <f t="shared" si="7"/>
        <v>0</v>
      </c>
    </row>
    <row r="31" spans="1:13" x14ac:dyDescent="0.35">
      <c r="A31" s="29" t="s">
        <v>19</v>
      </c>
      <c r="B31" s="17"/>
      <c r="C31" s="17"/>
      <c r="D31" s="17"/>
      <c r="E31" s="17"/>
      <c r="F31" s="18">
        <f t="shared" si="4"/>
        <v>0</v>
      </c>
      <c r="G31" s="18">
        <f t="shared" si="4"/>
        <v>0</v>
      </c>
      <c r="H31" s="18">
        <f t="shared" si="5"/>
        <v>0</v>
      </c>
      <c r="I31" s="17"/>
      <c r="J31" s="17"/>
      <c r="K31" s="17"/>
      <c r="L31" s="41">
        <f t="shared" si="6"/>
        <v>0</v>
      </c>
      <c r="M31" s="42">
        <f t="shared" si="7"/>
        <v>0</v>
      </c>
    </row>
    <row r="32" spans="1:13" x14ac:dyDescent="0.35">
      <c r="A32" s="29" t="s">
        <v>20</v>
      </c>
      <c r="B32" s="17"/>
      <c r="C32" s="17"/>
      <c r="D32" s="19"/>
      <c r="E32" s="17"/>
      <c r="F32" s="18">
        <f t="shared" si="4"/>
        <v>0</v>
      </c>
      <c r="G32" s="18">
        <f t="shared" si="4"/>
        <v>0</v>
      </c>
      <c r="H32" s="18">
        <f t="shared" si="5"/>
        <v>0</v>
      </c>
      <c r="I32" s="19"/>
      <c r="J32" s="17"/>
      <c r="K32" s="17"/>
      <c r="L32" s="41">
        <f t="shared" si="6"/>
        <v>0</v>
      </c>
      <c r="M32" s="42">
        <f t="shared" si="7"/>
        <v>0</v>
      </c>
    </row>
    <row r="33" spans="1:13" x14ac:dyDescent="0.35">
      <c r="A33" s="29" t="s">
        <v>21</v>
      </c>
      <c r="B33" s="17"/>
      <c r="C33" s="17"/>
      <c r="D33" s="17"/>
      <c r="E33" s="17"/>
      <c r="F33" s="18">
        <f t="shared" si="4"/>
        <v>0</v>
      </c>
      <c r="G33" s="18">
        <f t="shared" si="4"/>
        <v>0</v>
      </c>
      <c r="H33" s="18">
        <f t="shared" si="5"/>
        <v>0</v>
      </c>
      <c r="I33" s="17"/>
      <c r="J33" s="17"/>
      <c r="K33" s="17"/>
      <c r="L33" s="41">
        <f t="shared" si="6"/>
        <v>0</v>
      </c>
      <c r="M33" s="42">
        <f t="shared" si="7"/>
        <v>0</v>
      </c>
    </row>
    <row r="34" spans="1:13" x14ac:dyDescent="0.35">
      <c r="A34" s="29" t="s">
        <v>22</v>
      </c>
      <c r="B34" s="17"/>
      <c r="C34" s="17"/>
      <c r="D34" s="17"/>
      <c r="E34" s="17"/>
      <c r="F34" s="18">
        <f t="shared" si="4"/>
        <v>0</v>
      </c>
      <c r="G34" s="18">
        <f t="shared" si="4"/>
        <v>0</v>
      </c>
      <c r="H34" s="18">
        <f t="shared" si="5"/>
        <v>0</v>
      </c>
      <c r="I34" s="17"/>
      <c r="J34" s="17"/>
      <c r="K34" s="17"/>
      <c r="L34" s="41">
        <f t="shared" si="6"/>
        <v>0</v>
      </c>
      <c r="M34" s="42">
        <f t="shared" si="7"/>
        <v>0</v>
      </c>
    </row>
    <row r="35" spans="1:13" x14ac:dyDescent="0.35">
      <c r="A35" s="29" t="s">
        <v>23</v>
      </c>
      <c r="B35" s="17"/>
      <c r="C35" s="17"/>
      <c r="D35" s="17"/>
      <c r="E35" s="17"/>
      <c r="F35" s="18">
        <f t="shared" si="4"/>
        <v>0</v>
      </c>
      <c r="G35" s="18">
        <f t="shared" si="4"/>
        <v>0</v>
      </c>
      <c r="H35" s="18">
        <f t="shared" si="5"/>
        <v>0</v>
      </c>
      <c r="I35" s="17"/>
      <c r="J35" s="17"/>
      <c r="K35" s="17"/>
      <c r="L35" s="41">
        <f t="shared" si="6"/>
        <v>0</v>
      </c>
      <c r="M35" s="42">
        <f t="shared" si="7"/>
        <v>0</v>
      </c>
    </row>
    <row r="36" spans="1:13" x14ac:dyDescent="0.35">
      <c r="A36" s="29" t="s">
        <v>24</v>
      </c>
      <c r="B36" s="19"/>
      <c r="C36" s="17"/>
      <c r="D36" s="19"/>
      <c r="E36" s="17"/>
      <c r="F36" s="18">
        <f t="shared" si="4"/>
        <v>0</v>
      </c>
      <c r="G36" s="18">
        <f t="shared" si="4"/>
        <v>0</v>
      </c>
      <c r="H36" s="18">
        <f t="shared" si="5"/>
        <v>0</v>
      </c>
      <c r="I36" s="17"/>
      <c r="J36" s="17"/>
      <c r="K36" s="17"/>
      <c r="L36" s="41">
        <f t="shared" si="6"/>
        <v>0</v>
      </c>
      <c r="M36" s="42">
        <f t="shared" si="7"/>
        <v>0</v>
      </c>
    </row>
    <row r="37" spans="1:13" x14ac:dyDescent="0.35">
      <c r="A37" s="29" t="s">
        <v>25</v>
      </c>
      <c r="B37" s="19"/>
      <c r="C37" s="17">
        <v>0</v>
      </c>
      <c r="D37" s="19"/>
      <c r="E37" s="17"/>
      <c r="F37" s="18">
        <f t="shared" si="4"/>
        <v>0</v>
      </c>
      <c r="G37" s="18">
        <f t="shared" si="4"/>
        <v>0</v>
      </c>
      <c r="H37" s="18">
        <f t="shared" si="5"/>
        <v>0</v>
      </c>
      <c r="I37" s="17"/>
      <c r="J37" s="17"/>
      <c r="K37" s="17"/>
      <c r="L37" s="41">
        <f t="shared" si="6"/>
        <v>0</v>
      </c>
      <c r="M37" s="42">
        <f t="shared" si="7"/>
        <v>0</v>
      </c>
    </row>
    <row r="38" spans="1:13" x14ac:dyDescent="0.35">
      <c r="A38" s="29" t="s">
        <v>26</v>
      </c>
      <c r="B38" s="19"/>
      <c r="C38" s="19"/>
      <c r="D38" s="19"/>
      <c r="E38" s="17"/>
      <c r="F38" s="18">
        <f t="shared" si="4"/>
        <v>0</v>
      </c>
      <c r="G38" s="18">
        <f t="shared" si="4"/>
        <v>0</v>
      </c>
      <c r="H38" s="18">
        <f t="shared" si="5"/>
        <v>0</v>
      </c>
      <c r="I38" s="17"/>
      <c r="J38" s="17"/>
      <c r="K38" s="17"/>
      <c r="L38" s="41">
        <f t="shared" si="6"/>
        <v>0</v>
      </c>
      <c r="M38" s="42">
        <f t="shared" si="7"/>
        <v>0</v>
      </c>
    </row>
    <row r="39" spans="1:13" s="1" customFormat="1" thickBot="1" x14ac:dyDescent="0.35">
      <c r="A39" s="30" t="s">
        <v>27</v>
      </c>
      <c r="B39" s="45">
        <f>SUM(B27:B38)</f>
        <v>0</v>
      </c>
      <c r="C39" s="45">
        <f>SUM(C27:C38)</f>
        <v>0</v>
      </c>
      <c r="D39" s="45">
        <f>SUM(D27:D38)</f>
        <v>0</v>
      </c>
      <c r="E39" s="45">
        <f>SUM(E27:E38)</f>
        <v>0</v>
      </c>
      <c r="F39" s="45">
        <f>IF(D39=0,0,B39/D39)</f>
        <v>0</v>
      </c>
      <c r="G39" s="45">
        <f>IF(E39=0,0,C39/E39)</f>
        <v>0</v>
      </c>
      <c r="H39" s="45">
        <f>IF(D39+E39=0,0,(B39+C39)/(D39+E39))</f>
        <v>0</v>
      </c>
      <c r="I39" s="45">
        <f>SUM(I27:I38)</f>
        <v>0</v>
      </c>
      <c r="J39" s="45">
        <f>SUM(J27:J38)</f>
        <v>0</v>
      </c>
      <c r="K39" s="51"/>
      <c r="L39" s="46">
        <f t="shared" si="6"/>
        <v>0</v>
      </c>
      <c r="M39" s="47">
        <f t="shared" si="7"/>
        <v>0</v>
      </c>
    </row>
    <row r="40" spans="1:13" x14ac:dyDescent="0.35">
      <c r="J40" s="16"/>
    </row>
    <row r="42" spans="1:13" ht="20" x14ac:dyDescent="0.4">
      <c r="A42" s="73" t="str">
        <f>"MÅLESTATISTIKK FOR ISOLATØRER - GJENNOMSNITT HELE ÅRET  "&amp;FORS!$A$14</f>
        <v>MÅLESTATISTIKK FOR ISOLATØRER - GJENNOMSNITT HELE ÅRET  2022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6" thickBo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20"/>
      <c r="B44" s="21" t="s">
        <v>4</v>
      </c>
      <c r="C44" s="22"/>
      <c r="D44" s="21" t="s">
        <v>5</v>
      </c>
      <c r="E44" s="22"/>
      <c r="F44" s="21" t="str">
        <f>"Fortjeneste hele  "&amp;FORS!$A$14-0</f>
        <v>Fortjeneste hele  2022</v>
      </c>
      <c r="G44" s="23"/>
      <c r="H44" s="22"/>
      <c r="I44" s="21" t="str">
        <f>" Hele året  "&amp;FORS!$A$14-1</f>
        <v xml:space="preserve"> Hele året  2021</v>
      </c>
      <c r="J44" s="23"/>
      <c r="K44" s="22"/>
      <c r="L44" s="21" t="s">
        <v>6</v>
      </c>
      <c r="M44" s="24"/>
    </row>
    <row r="45" spans="1:13" x14ac:dyDescent="0.35">
      <c r="A45" s="25"/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10" t="s">
        <v>8</v>
      </c>
      <c r="I45" s="9" t="s">
        <v>7</v>
      </c>
      <c r="J45" s="9" t="s">
        <v>7</v>
      </c>
      <c r="K45" s="10" t="s">
        <v>9</v>
      </c>
      <c r="L45" s="9" t="s">
        <v>7</v>
      </c>
      <c r="M45" s="26" t="s">
        <v>9</v>
      </c>
    </row>
    <row r="46" spans="1:13" x14ac:dyDescent="0.35">
      <c r="A46" s="27"/>
      <c r="B46" s="48" t="s">
        <v>10</v>
      </c>
      <c r="C46" s="48" t="s">
        <v>11</v>
      </c>
      <c r="D46" s="48" t="s">
        <v>10</v>
      </c>
      <c r="E46" s="48" t="s">
        <v>11</v>
      </c>
      <c r="F46" s="48" t="s">
        <v>10</v>
      </c>
      <c r="G46" s="48" t="s">
        <v>11</v>
      </c>
      <c r="H46" s="49" t="s">
        <v>12</v>
      </c>
      <c r="I46" s="48" t="s">
        <v>10</v>
      </c>
      <c r="J46" s="48" t="s">
        <v>11</v>
      </c>
      <c r="K46" s="49" t="s">
        <v>13</v>
      </c>
      <c r="L46" s="48" t="s">
        <v>10</v>
      </c>
      <c r="M46" s="50" t="s">
        <v>13</v>
      </c>
    </row>
    <row r="47" spans="1:13" x14ac:dyDescent="0.35">
      <c r="A47" s="29" t="s">
        <v>14</v>
      </c>
      <c r="B47" s="18">
        <f>SUMIFS(B$7:B$19,$A$7:$A$19,$A47)+SUMIFS(B$27:B$39,$A$27:$A$39,$A47)</f>
        <v>0</v>
      </c>
      <c r="C47" s="18">
        <f t="shared" ref="C47:E58" si="8">SUMIFS(C$7:C$19,$A$7:$A$19,$A47)+SUMIFS(C$27:C$39,$A$27:$A$39,$A47)</f>
        <v>0</v>
      </c>
      <c r="D47" s="18">
        <f t="shared" si="8"/>
        <v>0</v>
      </c>
      <c r="E47" s="18">
        <f t="shared" si="8"/>
        <v>0</v>
      </c>
      <c r="F47" s="18">
        <f>IF(D47=0,0,B47/D47)</f>
        <v>0</v>
      </c>
      <c r="G47" s="18">
        <f>IF(E47=0,0,C27/E47)</f>
        <v>0</v>
      </c>
      <c r="H47" s="18">
        <f>IF(D47+E47=0,0,(B47+C47)/(D47+E47))</f>
        <v>0</v>
      </c>
      <c r="I47" s="18">
        <f>SUMIFS(I$7:I$19,$A$7:$A$19,$A47)+SUMIFS(I$27:I$39,$A$27:$A$39,$A47)</f>
        <v>0</v>
      </c>
      <c r="J47" s="18">
        <f>SUMIFS(J$7:J$19,$A$7:$A$19,$A47)+SUMIFS(J$27:J$39,$A$27:$A$39,$A47)</f>
        <v>0</v>
      </c>
      <c r="K47" s="17"/>
      <c r="L47" s="41">
        <f>IF(I47=0,0,(B47-I47)/I47)</f>
        <v>0</v>
      </c>
      <c r="M47" s="42">
        <f>IF(K47=0,0,(H47-K47)/K47)</f>
        <v>0</v>
      </c>
    </row>
    <row r="48" spans="1:13" x14ac:dyDescent="0.35">
      <c r="A48" s="29" t="s">
        <v>15</v>
      </c>
      <c r="B48" s="18">
        <f t="shared" ref="B48:B58" si="9">SUMIFS($B$7:$B$19,$A$7:$A$19,A48)+SUMIFS($B$27:$B$39,$A$27:$A$39,A48)</f>
        <v>0</v>
      </c>
      <c r="C48" s="18">
        <f t="shared" si="8"/>
        <v>0</v>
      </c>
      <c r="D48" s="18">
        <f t="shared" si="8"/>
        <v>0</v>
      </c>
      <c r="E48" s="18">
        <f t="shared" si="8"/>
        <v>0</v>
      </c>
      <c r="F48" s="18">
        <f t="shared" ref="F48:G58" si="10">IF(D48=0,0,B48/D48)</f>
        <v>0</v>
      </c>
      <c r="G48" s="18">
        <f t="shared" si="10"/>
        <v>0</v>
      </c>
      <c r="H48" s="18">
        <f t="shared" ref="H48:H58" si="11">IF(D48+E48=0,0,(B48+C48)/(D48+E48))</f>
        <v>0</v>
      </c>
      <c r="I48" s="18">
        <f t="shared" ref="I48:J58" si="12">SUMIFS(I$7:I$19,$A$7:$A$19,$A48)+SUMIFS(I$27:I$39,$A$27:$A$39,$A48)</f>
        <v>0</v>
      </c>
      <c r="J48" s="18">
        <f t="shared" si="12"/>
        <v>0</v>
      </c>
      <c r="K48" s="17"/>
      <c r="L48" s="41">
        <f t="shared" ref="L48:L58" si="13">IF(I48=0,0,(B48-I48)/I48)</f>
        <v>0</v>
      </c>
      <c r="M48" s="42">
        <f t="shared" ref="M48:M58" si="14">IF(K48=0,0,(H48-K48)/K48)</f>
        <v>0</v>
      </c>
    </row>
    <row r="49" spans="1:13" x14ac:dyDescent="0.35">
      <c r="A49" s="29" t="s">
        <v>17</v>
      </c>
      <c r="B49" s="18">
        <f t="shared" si="9"/>
        <v>0</v>
      </c>
      <c r="C49" s="18">
        <f t="shared" si="8"/>
        <v>0</v>
      </c>
      <c r="D49" s="18">
        <f t="shared" si="8"/>
        <v>0</v>
      </c>
      <c r="E49" s="18">
        <f t="shared" si="8"/>
        <v>0</v>
      </c>
      <c r="F49" s="18">
        <f t="shared" si="10"/>
        <v>0</v>
      </c>
      <c r="G49" s="18">
        <f t="shared" si="10"/>
        <v>0</v>
      </c>
      <c r="H49" s="18">
        <f t="shared" si="11"/>
        <v>0</v>
      </c>
      <c r="I49" s="18">
        <f t="shared" si="12"/>
        <v>0</v>
      </c>
      <c r="J49" s="18">
        <f t="shared" si="12"/>
        <v>0</v>
      </c>
      <c r="K49" s="17"/>
      <c r="L49" s="41">
        <f t="shared" si="13"/>
        <v>0</v>
      </c>
      <c r="M49" s="42">
        <f t="shared" si="14"/>
        <v>0</v>
      </c>
    </row>
    <row r="50" spans="1:13" x14ac:dyDescent="0.35">
      <c r="A50" s="29" t="s">
        <v>18</v>
      </c>
      <c r="B50" s="18">
        <f t="shared" si="9"/>
        <v>0</v>
      </c>
      <c r="C50" s="18">
        <f t="shared" si="8"/>
        <v>0</v>
      </c>
      <c r="D50" s="18">
        <f t="shared" si="8"/>
        <v>0</v>
      </c>
      <c r="E50" s="18">
        <f t="shared" si="8"/>
        <v>0</v>
      </c>
      <c r="F50" s="18">
        <f t="shared" si="10"/>
        <v>0</v>
      </c>
      <c r="G50" s="18">
        <f t="shared" si="10"/>
        <v>0</v>
      </c>
      <c r="H50" s="18">
        <f t="shared" si="11"/>
        <v>0</v>
      </c>
      <c r="I50" s="18">
        <f t="shared" si="12"/>
        <v>0</v>
      </c>
      <c r="J50" s="18">
        <f t="shared" si="12"/>
        <v>0</v>
      </c>
      <c r="K50" s="17"/>
      <c r="L50" s="41">
        <f t="shared" si="13"/>
        <v>0</v>
      </c>
      <c r="M50" s="42">
        <f t="shared" si="14"/>
        <v>0</v>
      </c>
    </row>
    <row r="51" spans="1:13" x14ac:dyDescent="0.35">
      <c r="A51" s="29" t="s">
        <v>19</v>
      </c>
      <c r="B51" s="18">
        <f t="shared" si="9"/>
        <v>0</v>
      </c>
      <c r="C51" s="18">
        <f t="shared" si="8"/>
        <v>0</v>
      </c>
      <c r="D51" s="18">
        <f t="shared" si="8"/>
        <v>0</v>
      </c>
      <c r="E51" s="18">
        <f t="shared" si="8"/>
        <v>0</v>
      </c>
      <c r="F51" s="18">
        <f t="shared" si="10"/>
        <v>0</v>
      </c>
      <c r="G51" s="18">
        <f t="shared" si="10"/>
        <v>0</v>
      </c>
      <c r="H51" s="18">
        <f t="shared" si="11"/>
        <v>0</v>
      </c>
      <c r="I51" s="18">
        <f t="shared" si="12"/>
        <v>0</v>
      </c>
      <c r="J51" s="18">
        <f t="shared" si="12"/>
        <v>0</v>
      </c>
      <c r="K51" s="17"/>
      <c r="L51" s="41">
        <f t="shared" si="13"/>
        <v>0</v>
      </c>
      <c r="M51" s="42">
        <f t="shared" si="14"/>
        <v>0</v>
      </c>
    </row>
    <row r="52" spans="1:13" x14ac:dyDescent="0.35">
      <c r="A52" s="29" t="s">
        <v>20</v>
      </c>
      <c r="B52" s="18">
        <f t="shared" si="9"/>
        <v>0</v>
      </c>
      <c r="C52" s="18">
        <f t="shared" si="8"/>
        <v>0</v>
      </c>
      <c r="D52" s="40">
        <f t="shared" si="8"/>
        <v>0</v>
      </c>
      <c r="E52" s="18">
        <f t="shared" si="8"/>
        <v>0</v>
      </c>
      <c r="F52" s="18">
        <f>IF(D52=0,0,B52/D52)</f>
        <v>0</v>
      </c>
      <c r="G52" s="18">
        <f t="shared" si="10"/>
        <v>0</v>
      </c>
      <c r="H52" s="18">
        <f>IF(D52+E52=0,0,(B52+C52)/(D52+E52))</f>
        <v>0</v>
      </c>
      <c r="I52" s="18">
        <f t="shared" si="12"/>
        <v>0</v>
      </c>
      <c r="J52" s="18">
        <f t="shared" si="12"/>
        <v>0</v>
      </c>
      <c r="K52" s="17"/>
      <c r="L52" s="41">
        <f t="shared" si="13"/>
        <v>0</v>
      </c>
      <c r="M52" s="42">
        <f t="shared" si="14"/>
        <v>0</v>
      </c>
    </row>
    <row r="53" spans="1:13" x14ac:dyDescent="0.35">
      <c r="A53" s="29" t="s">
        <v>21</v>
      </c>
      <c r="B53" s="18">
        <f t="shared" si="9"/>
        <v>0</v>
      </c>
      <c r="C53" s="18">
        <f t="shared" si="8"/>
        <v>0</v>
      </c>
      <c r="D53" s="18">
        <f t="shared" si="8"/>
        <v>0</v>
      </c>
      <c r="E53" s="18">
        <f t="shared" si="8"/>
        <v>0</v>
      </c>
      <c r="F53" s="18">
        <f t="shared" si="10"/>
        <v>0</v>
      </c>
      <c r="G53" s="18">
        <f t="shared" si="10"/>
        <v>0</v>
      </c>
      <c r="H53" s="18">
        <f t="shared" si="11"/>
        <v>0</v>
      </c>
      <c r="I53" s="18">
        <f t="shared" si="12"/>
        <v>0</v>
      </c>
      <c r="J53" s="18">
        <f t="shared" si="12"/>
        <v>0</v>
      </c>
      <c r="K53" s="17"/>
      <c r="L53" s="41">
        <f t="shared" si="13"/>
        <v>0</v>
      </c>
      <c r="M53" s="42">
        <f t="shared" si="14"/>
        <v>0</v>
      </c>
    </row>
    <row r="54" spans="1:13" x14ac:dyDescent="0.35">
      <c r="A54" s="29" t="s">
        <v>22</v>
      </c>
      <c r="B54" s="18">
        <f t="shared" si="9"/>
        <v>0</v>
      </c>
      <c r="C54" s="18">
        <f t="shared" si="8"/>
        <v>0</v>
      </c>
      <c r="D54" s="18">
        <f t="shared" si="8"/>
        <v>0</v>
      </c>
      <c r="E54" s="18">
        <f t="shared" si="8"/>
        <v>0</v>
      </c>
      <c r="F54" s="18">
        <f t="shared" si="10"/>
        <v>0</v>
      </c>
      <c r="G54" s="18">
        <f t="shared" si="10"/>
        <v>0</v>
      </c>
      <c r="H54" s="18">
        <f t="shared" si="11"/>
        <v>0</v>
      </c>
      <c r="I54" s="18">
        <f t="shared" si="12"/>
        <v>0</v>
      </c>
      <c r="J54" s="18">
        <f t="shared" si="12"/>
        <v>0</v>
      </c>
      <c r="K54" s="17"/>
      <c r="L54" s="41">
        <f t="shared" si="13"/>
        <v>0</v>
      </c>
      <c r="M54" s="42">
        <f t="shared" si="14"/>
        <v>0</v>
      </c>
    </row>
    <row r="55" spans="1:13" x14ac:dyDescent="0.35">
      <c r="A55" s="29" t="s">
        <v>23</v>
      </c>
      <c r="B55" s="18">
        <f t="shared" si="9"/>
        <v>0</v>
      </c>
      <c r="C55" s="18">
        <f t="shared" si="8"/>
        <v>0</v>
      </c>
      <c r="D55" s="18">
        <f t="shared" si="8"/>
        <v>0</v>
      </c>
      <c r="E55" s="18">
        <f t="shared" si="8"/>
        <v>0</v>
      </c>
      <c r="F55" s="18">
        <f t="shared" si="10"/>
        <v>0</v>
      </c>
      <c r="G55" s="18">
        <f t="shared" si="10"/>
        <v>0</v>
      </c>
      <c r="H55" s="18">
        <f t="shared" si="11"/>
        <v>0</v>
      </c>
      <c r="I55" s="18">
        <f t="shared" si="12"/>
        <v>0</v>
      </c>
      <c r="J55" s="18">
        <f t="shared" si="12"/>
        <v>0</v>
      </c>
      <c r="K55" s="17"/>
      <c r="L55" s="41">
        <f t="shared" si="13"/>
        <v>0</v>
      </c>
      <c r="M55" s="42">
        <f t="shared" si="14"/>
        <v>0</v>
      </c>
    </row>
    <row r="56" spans="1:13" x14ac:dyDescent="0.35">
      <c r="A56" s="29" t="s">
        <v>24</v>
      </c>
      <c r="B56" s="18">
        <f t="shared" si="9"/>
        <v>0</v>
      </c>
      <c r="C56" s="18">
        <f t="shared" si="8"/>
        <v>0</v>
      </c>
      <c r="D56" s="18">
        <f t="shared" si="8"/>
        <v>0</v>
      </c>
      <c r="E56" s="18">
        <f t="shared" si="8"/>
        <v>0</v>
      </c>
      <c r="F56" s="18">
        <f>IF(D56=0,0,B56/D56)</f>
        <v>0</v>
      </c>
      <c r="G56" s="18">
        <f t="shared" si="10"/>
        <v>0</v>
      </c>
      <c r="H56" s="18">
        <f t="shared" si="11"/>
        <v>0</v>
      </c>
      <c r="I56" s="18">
        <f t="shared" si="12"/>
        <v>0</v>
      </c>
      <c r="J56" s="18">
        <f t="shared" si="12"/>
        <v>0</v>
      </c>
      <c r="K56" s="17"/>
      <c r="L56" s="41">
        <f t="shared" si="13"/>
        <v>0</v>
      </c>
      <c r="M56" s="42">
        <f t="shared" si="14"/>
        <v>0</v>
      </c>
    </row>
    <row r="57" spans="1:13" x14ac:dyDescent="0.35">
      <c r="A57" s="29" t="s">
        <v>25</v>
      </c>
      <c r="B57" s="18">
        <f t="shared" si="9"/>
        <v>0</v>
      </c>
      <c r="C57" s="18">
        <f t="shared" si="8"/>
        <v>0</v>
      </c>
      <c r="D57" s="18">
        <f t="shared" si="8"/>
        <v>0</v>
      </c>
      <c r="E57" s="18">
        <f>SUMIFS(E$7:E$19,$A$7:$A$19,$A57)+SUMIFS(E$27:E$39,$A$27:$A$39,$A57)</f>
        <v>0</v>
      </c>
      <c r="F57" s="18">
        <f>IF(D57=0,0,B57/D57)</f>
        <v>0</v>
      </c>
      <c r="G57" s="18">
        <f t="shared" si="10"/>
        <v>0</v>
      </c>
      <c r="H57" s="18">
        <f t="shared" si="11"/>
        <v>0</v>
      </c>
      <c r="I57" s="18">
        <f t="shared" si="12"/>
        <v>0</v>
      </c>
      <c r="J57" s="18">
        <f t="shared" si="12"/>
        <v>0</v>
      </c>
      <c r="K57" s="17"/>
      <c r="L57" s="41">
        <f t="shared" si="13"/>
        <v>0</v>
      </c>
      <c r="M57" s="42">
        <f t="shared" si="14"/>
        <v>0</v>
      </c>
    </row>
    <row r="58" spans="1:13" x14ac:dyDescent="0.35">
      <c r="A58" s="29" t="s">
        <v>26</v>
      </c>
      <c r="B58" s="18">
        <f t="shared" si="9"/>
        <v>0</v>
      </c>
      <c r="C58" s="18">
        <f t="shared" si="8"/>
        <v>0</v>
      </c>
      <c r="D58" s="40">
        <f t="shared" si="8"/>
        <v>0</v>
      </c>
      <c r="E58" s="18">
        <f t="shared" si="8"/>
        <v>0</v>
      </c>
      <c r="F58" s="18">
        <f t="shared" si="10"/>
        <v>0</v>
      </c>
      <c r="G58" s="18">
        <f t="shared" si="10"/>
        <v>0</v>
      </c>
      <c r="H58" s="18">
        <f t="shared" si="11"/>
        <v>0</v>
      </c>
      <c r="I58" s="18">
        <f t="shared" si="12"/>
        <v>0</v>
      </c>
      <c r="J58" s="18">
        <f t="shared" si="12"/>
        <v>0</v>
      </c>
      <c r="K58" s="17"/>
      <c r="L58" s="41">
        <f t="shared" si="13"/>
        <v>0</v>
      </c>
      <c r="M58" s="42">
        <f t="shared" si="14"/>
        <v>0</v>
      </c>
    </row>
    <row r="59" spans="1:13" s="1" customFormat="1" thickBot="1" x14ac:dyDescent="0.35">
      <c r="A59" s="30" t="s">
        <v>27</v>
      </c>
      <c r="B59" s="45">
        <f>SUM(B47:B58)</f>
        <v>0</v>
      </c>
      <c r="C59" s="45">
        <f>SUM(C47:C58)</f>
        <v>0</v>
      </c>
      <c r="D59" s="45">
        <f>SUM(D47:D58)</f>
        <v>0</v>
      </c>
      <c r="E59" s="45">
        <f>SUM(E47:E58)</f>
        <v>0</v>
      </c>
      <c r="F59" s="45">
        <f>IF(D59=0,0,B59/D59)</f>
        <v>0</v>
      </c>
      <c r="G59" s="45">
        <f>IF(E59=0,0,C59/E59)</f>
        <v>0</v>
      </c>
      <c r="H59" s="45">
        <f>IF(D59+E59=0,0,(B59+C59)/(D59+E59))</f>
        <v>0</v>
      </c>
      <c r="I59" s="45">
        <f>SUM(I47:I58)</f>
        <v>0</v>
      </c>
      <c r="J59" s="45">
        <f>SUM(J47:J58)</f>
        <v>0</v>
      </c>
      <c r="K59" s="51"/>
      <c r="L59" s="46">
        <f>IF(I59=0,0,(B59-I59)/I59)</f>
        <v>0</v>
      </c>
      <c r="M59" s="47">
        <f>IF(K59=0,0,(H59-K59)/K59)</f>
        <v>0</v>
      </c>
    </row>
    <row r="62" spans="1:13" x14ac:dyDescent="0.35">
      <c r="I62" s="16"/>
    </row>
    <row r="64" spans="1:13" x14ac:dyDescent="0.35">
      <c r="I64" s="16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2" orientation="landscape" r:id="rId1"/>
  <headerFooter alignWithMargins="0">
    <oddFooter>&amp;L&amp;9FORH.AVD./&amp;D/&amp;T/&amp;F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M148"/>
  <sheetViews>
    <sheetView topLeftCell="A13" zoomScaleNormal="100" workbookViewId="0">
      <selection activeCell="F17" sqref="F17"/>
    </sheetView>
  </sheetViews>
  <sheetFormatPr baseColWidth="10" defaultColWidth="9" defaultRowHeight="30" x14ac:dyDescent="0.6"/>
  <cols>
    <col min="1" max="1" width="10.58203125" style="54" customWidth="1"/>
    <col min="2" max="9" width="9" style="54" customWidth="1"/>
  </cols>
  <sheetData>
    <row r="1" spans="1:13" x14ac:dyDescent="0.6">
      <c r="A1" s="53"/>
      <c r="B1" s="53"/>
      <c r="C1" s="53"/>
      <c r="D1" s="53"/>
      <c r="E1" s="53"/>
      <c r="F1" s="53"/>
      <c r="G1" s="53"/>
      <c r="H1" s="53"/>
      <c r="I1" s="53"/>
    </row>
    <row r="2" spans="1:13" x14ac:dyDescent="0.6">
      <c r="A2" s="53"/>
      <c r="B2" s="53"/>
      <c r="C2" s="53"/>
      <c r="D2" s="53"/>
      <c r="E2" s="53"/>
      <c r="F2" s="53"/>
      <c r="G2" s="53"/>
      <c r="H2" s="53"/>
      <c r="I2" s="53"/>
    </row>
    <row r="3" spans="1:13" x14ac:dyDescent="0.6">
      <c r="A3" s="53"/>
      <c r="B3" s="53"/>
      <c r="C3" s="53"/>
      <c r="D3" s="53"/>
      <c r="E3" s="53"/>
      <c r="F3" s="53"/>
      <c r="G3" s="53"/>
      <c r="H3" s="53"/>
      <c r="I3" s="53"/>
    </row>
    <row r="4" spans="1:13" x14ac:dyDescent="0.6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x14ac:dyDescent="0.6">
      <c r="J5" s="55"/>
      <c r="K5" s="55"/>
      <c r="L5" s="55"/>
      <c r="M5" s="55"/>
    </row>
    <row r="6" spans="1:13" x14ac:dyDescent="0.6">
      <c r="J6" s="55"/>
      <c r="K6" s="55"/>
      <c r="L6" s="55"/>
      <c r="M6" s="55"/>
    </row>
    <row r="7" spans="1:13" x14ac:dyDescent="0.6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x14ac:dyDescent="0.6">
      <c r="J8" s="55"/>
      <c r="K8" s="55"/>
      <c r="L8" s="55"/>
      <c r="M8" s="55"/>
    </row>
    <row r="9" spans="1:13" x14ac:dyDescent="0.6">
      <c r="J9" s="55"/>
      <c r="K9" s="55"/>
      <c r="L9" s="55"/>
      <c r="M9" s="55"/>
    </row>
    <row r="10" spans="1:13" x14ac:dyDescent="0.6">
      <c r="A10" s="72" t="s">
        <v>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 x14ac:dyDescent="0.6">
      <c r="J11" s="55"/>
      <c r="K11" s="55"/>
      <c r="L11" s="55"/>
      <c r="M11" s="55"/>
    </row>
    <row r="12" spans="1:13" x14ac:dyDescent="0.6">
      <c r="J12" s="55"/>
      <c r="K12" s="55"/>
      <c r="L12" s="55"/>
      <c r="M12" s="55"/>
    </row>
    <row r="13" spans="1:13" x14ac:dyDescent="0.6">
      <c r="J13" s="55"/>
      <c r="K13" s="55"/>
      <c r="L13" s="55"/>
      <c r="M13" s="55"/>
    </row>
    <row r="14" spans="1:13" x14ac:dyDescent="0.6">
      <c r="A14" s="69">
        <v>2022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1:13" x14ac:dyDescent="0.6">
      <c r="A15" s="70" t="s">
        <v>3</v>
      </c>
      <c r="B15" s="70"/>
      <c r="C15" s="70"/>
      <c r="D15" s="70"/>
      <c r="E15" s="70"/>
      <c r="F15" s="53"/>
      <c r="G15" s="53"/>
      <c r="H15" s="53"/>
      <c r="I15" s="71"/>
      <c r="J15" s="71"/>
      <c r="K15" s="71"/>
      <c r="L15" s="71"/>
      <c r="M15" s="1"/>
    </row>
    <row r="16" spans="1:13" x14ac:dyDescent="0.6">
      <c r="B16" s="53"/>
      <c r="C16" s="53"/>
      <c r="D16" s="53"/>
      <c r="E16" s="53"/>
      <c r="F16" s="53"/>
      <c r="G16" s="53"/>
      <c r="H16" s="53"/>
      <c r="I16" s="53"/>
    </row>
    <row r="17" spans="1:9" x14ac:dyDescent="0.6">
      <c r="A17" s="53"/>
      <c r="B17" s="53"/>
      <c r="C17" s="53"/>
      <c r="D17" s="53"/>
      <c r="E17" s="53"/>
      <c r="F17" s="53"/>
      <c r="G17" s="53"/>
      <c r="H17" s="53"/>
      <c r="I17" s="53"/>
    </row>
    <row r="18" spans="1:9" x14ac:dyDescent="0.6">
      <c r="A18" s="53"/>
      <c r="B18" s="53"/>
      <c r="C18" s="53"/>
      <c r="D18" s="53"/>
      <c r="E18" s="53"/>
      <c r="F18" s="53"/>
      <c r="G18" s="53"/>
      <c r="H18" s="53"/>
      <c r="I18" s="53"/>
    </row>
    <row r="19" spans="1:9" x14ac:dyDescent="0.6">
      <c r="A19" s="53"/>
      <c r="B19" s="53"/>
      <c r="C19" s="53"/>
      <c r="D19" s="53"/>
      <c r="E19" s="53"/>
      <c r="F19" s="53"/>
      <c r="G19" s="53"/>
      <c r="H19" s="53"/>
      <c r="I19" s="53"/>
    </row>
    <row r="20" spans="1:9" x14ac:dyDescent="0.6">
      <c r="A20" s="53"/>
      <c r="B20" s="53"/>
      <c r="C20" s="53"/>
      <c r="D20" s="53"/>
      <c r="E20" s="53"/>
      <c r="F20" s="53"/>
      <c r="G20" s="53"/>
      <c r="H20" s="53"/>
      <c r="I20" s="53"/>
    </row>
    <row r="21" spans="1:9" x14ac:dyDescent="0.6">
      <c r="A21" s="53"/>
      <c r="B21" s="53"/>
      <c r="C21" s="53"/>
      <c r="D21" s="53"/>
      <c r="E21" s="53"/>
      <c r="F21" s="53"/>
      <c r="G21" s="53"/>
      <c r="H21" s="53"/>
      <c r="I21" s="53"/>
    </row>
    <row r="22" spans="1:9" x14ac:dyDescent="0.6">
      <c r="A22" s="53"/>
      <c r="B22" s="53"/>
      <c r="C22" s="53"/>
      <c r="D22" s="53"/>
      <c r="E22" s="53"/>
      <c r="F22" s="53"/>
      <c r="G22" s="53"/>
      <c r="H22" s="53"/>
      <c r="I22" s="53"/>
    </row>
    <row r="23" spans="1:9" x14ac:dyDescent="0.6">
      <c r="A23" s="53"/>
      <c r="B23" s="53"/>
      <c r="C23" s="53"/>
      <c r="D23" s="53"/>
      <c r="E23" s="53"/>
      <c r="F23" s="53"/>
      <c r="G23" s="53"/>
      <c r="H23" s="53"/>
      <c r="I23" s="53"/>
    </row>
    <row r="24" spans="1:9" x14ac:dyDescent="0.6">
      <c r="A24" s="53"/>
      <c r="B24" s="53"/>
      <c r="C24" s="53"/>
      <c r="D24" s="53"/>
      <c r="E24" s="53"/>
      <c r="F24" s="53"/>
      <c r="G24" s="53"/>
      <c r="H24" s="53"/>
      <c r="I24" s="53"/>
    </row>
    <row r="25" spans="1:9" x14ac:dyDescent="0.6">
      <c r="A25" s="53"/>
      <c r="B25" s="53"/>
      <c r="C25" s="53"/>
      <c r="D25" s="53"/>
      <c r="E25" s="53"/>
      <c r="F25" s="53"/>
      <c r="G25" s="53"/>
      <c r="H25" s="53"/>
      <c r="I25" s="53"/>
    </row>
    <row r="26" spans="1:9" x14ac:dyDescent="0.6">
      <c r="A26" s="53"/>
      <c r="B26" s="53"/>
      <c r="C26" s="53"/>
      <c r="D26" s="53"/>
      <c r="E26" s="53"/>
      <c r="F26" s="53"/>
      <c r="G26" s="53"/>
      <c r="H26" s="53"/>
      <c r="I26" s="53"/>
    </row>
    <row r="27" spans="1:9" x14ac:dyDescent="0.6">
      <c r="A27" s="53"/>
      <c r="B27" s="53"/>
      <c r="C27" s="53"/>
      <c r="D27" s="53"/>
      <c r="E27" s="53"/>
      <c r="F27" s="53"/>
      <c r="G27" s="53"/>
      <c r="H27" s="53"/>
      <c r="I27" s="53"/>
    </row>
    <row r="28" spans="1:9" x14ac:dyDescent="0.6">
      <c r="A28" s="53"/>
      <c r="B28" s="53"/>
      <c r="C28" s="53"/>
      <c r="D28" s="53"/>
      <c r="E28" s="53"/>
      <c r="F28" s="53"/>
      <c r="G28" s="53"/>
      <c r="H28" s="53"/>
      <c r="I28" s="53"/>
    </row>
    <row r="29" spans="1:9" x14ac:dyDescent="0.6">
      <c r="A29" s="53"/>
      <c r="B29" s="53"/>
      <c r="C29" s="53"/>
      <c r="D29" s="53"/>
      <c r="E29" s="53"/>
      <c r="F29" s="53"/>
      <c r="G29" s="53"/>
      <c r="H29" s="53"/>
      <c r="I29" s="53"/>
    </row>
    <row r="30" spans="1:9" x14ac:dyDescent="0.6">
      <c r="A30" s="53"/>
      <c r="B30" s="53"/>
      <c r="C30" s="53"/>
      <c r="D30" s="53"/>
      <c r="E30" s="53"/>
      <c r="F30" s="53"/>
      <c r="G30" s="53"/>
      <c r="H30" s="53"/>
      <c r="I30" s="53"/>
    </row>
    <row r="31" spans="1:9" x14ac:dyDescent="0.6">
      <c r="A31" s="53"/>
      <c r="B31" s="53"/>
      <c r="C31" s="53"/>
      <c r="D31" s="53"/>
      <c r="E31" s="53"/>
      <c r="F31" s="53"/>
      <c r="G31" s="53"/>
      <c r="H31" s="53"/>
      <c r="I31" s="53"/>
    </row>
    <row r="32" spans="1:9" x14ac:dyDescent="0.6">
      <c r="A32" s="53"/>
      <c r="B32" s="53"/>
      <c r="C32" s="53"/>
      <c r="D32" s="53"/>
      <c r="E32" s="53"/>
      <c r="F32" s="53"/>
      <c r="G32" s="53"/>
      <c r="H32" s="53"/>
      <c r="I32" s="53"/>
    </row>
    <row r="33" spans="1:9" x14ac:dyDescent="0.6">
      <c r="A33" s="53"/>
      <c r="B33" s="53"/>
      <c r="C33" s="53"/>
      <c r="D33" s="53"/>
      <c r="E33" s="53"/>
      <c r="F33" s="53"/>
      <c r="G33" s="53"/>
      <c r="H33" s="53"/>
      <c r="I33" s="53"/>
    </row>
    <row r="34" spans="1:9" x14ac:dyDescent="0.6">
      <c r="A34" s="53"/>
      <c r="B34" s="53"/>
      <c r="C34" s="53"/>
      <c r="D34" s="53"/>
      <c r="E34" s="53"/>
      <c r="F34" s="53"/>
      <c r="G34" s="53"/>
      <c r="H34" s="53"/>
      <c r="I34" s="53"/>
    </row>
    <row r="35" spans="1:9" x14ac:dyDescent="0.6">
      <c r="A35" s="53"/>
      <c r="B35" s="53"/>
      <c r="C35" s="53"/>
      <c r="D35" s="53"/>
      <c r="E35" s="53"/>
      <c r="F35" s="53"/>
      <c r="G35" s="53"/>
      <c r="H35" s="53"/>
      <c r="I35" s="53"/>
    </row>
    <row r="36" spans="1:9" x14ac:dyDescent="0.6">
      <c r="A36" s="53"/>
      <c r="B36" s="53"/>
      <c r="C36" s="53"/>
      <c r="D36" s="53"/>
      <c r="E36" s="53"/>
      <c r="F36" s="53"/>
      <c r="G36" s="53"/>
      <c r="H36" s="53"/>
      <c r="I36" s="53"/>
    </row>
    <row r="37" spans="1:9" x14ac:dyDescent="0.6">
      <c r="A37" s="53"/>
      <c r="B37" s="53"/>
      <c r="C37" s="53"/>
      <c r="D37" s="53"/>
      <c r="E37" s="53"/>
      <c r="F37" s="53"/>
      <c r="G37" s="53"/>
      <c r="H37" s="53"/>
      <c r="I37" s="53"/>
    </row>
    <row r="38" spans="1:9" x14ac:dyDescent="0.6">
      <c r="A38" s="53"/>
      <c r="B38" s="53"/>
      <c r="C38" s="53"/>
      <c r="D38" s="53"/>
      <c r="E38" s="53"/>
      <c r="F38" s="53"/>
      <c r="G38" s="53"/>
      <c r="H38" s="53"/>
      <c r="I38" s="53"/>
    </row>
    <row r="39" spans="1:9" x14ac:dyDescent="0.6">
      <c r="A39" s="53"/>
      <c r="B39" s="53"/>
      <c r="C39" s="53"/>
      <c r="D39" s="53"/>
      <c r="E39" s="53"/>
      <c r="F39" s="53"/>
      <c r="G39" s="53"/>
      <c r="H39" s="53"/>
      <c r="I39" s="53"/>
    </row>
    <row r="40" spans="1:9" x14ac:dyDescent="0.6">
      <c r="A40" s="53"/>
      <c r="B40" s="53"/>
      <c r="C40" s="53"/>
      <c r="D40" s="53"/>
      <c r="E40" s="53"/>
      <c r="F40" s="53"/>
      <c r="G40" s="53"/>
      <c r="H40" s="53"/>
      <c r="I40" s="53"/>
    </row>
    <row r="41" spans="1:9" x14ac:dyDescent="0.6">
      <c r="A41" s="53"/>
      <c r="B41" s="53"/>
      <c r="C41" s="53"/>
      <c r="D41" s="53"/>
      <c r="E41" s="53"/>
      <c r="F41" s="53"/>
      <c r="G41" s="53"/>
      <c r="H41" s="53"/>
      <c r="I41" s="53"/>
    </row>
    <row r="42" spans="1:9" x14ac:dyDescent="0.6">
      <c r="A42" s="53"/>
      <c r="B42" s="53"/>
      <c r="C42" s="53"/>
      <c r="D42" s="53"/>
      <c r="E42" s="53"/>
      <c r="F42" s="53"/>
      <c r="G42" s="53"/>
      <c r="H42" s="53"/>
      <c r="I42" s="53"/>
    </row>
    <row r="43" spans="1:9" x14ac:dyDescent="0.6">
      <c r="A43" s="53"/>
      <c r="B43" s="53"/>
      <c r="C43" s="53"/>
      <c r="D43" s="53"/>
      <c r="E43" s="53"/>
      <c r="F43" s="53"/>
      <c r="G43" s="53"/>
      <c r="H43" s="53"/>
      <c r="I43" s="53"/>
    </row>
    <row r="44" spans="1:9" x14ac:dyDescent="0.6">
      <c r="A44" s="53"/>
      <c r="B44" s="53"/>
      <c r="C44" s="53"/>
      <c r="D44" s="53"/>
      <c r="E44" s="53"/>
      <c r="F44" s="53"/>
      <c r="G44" s="53"/>
      <c r="H44" s="53"/>
      <c r="I44" s="53"/>
    </row>
    <row r="45" spans="1:9" x14ac:dyDescent="0.6">
      <c r="A45" s="53"/>
      <c r="B45" s="53"/>
      <c r="C45" s="53"/>
      <c r="D45" s="53"/>
      <c r="E45" s="53"/>
      <c r="F45" s="53"/>
      <c r="G45" s="53"/>
      <c r="H45" s="53"/>
      <c r="I45" s="53"/>
    </row>
    <row r="46" spans="1:9" x14ac:dyDescent="0.6">
      <c r="A46" s="53"/>
      <c r="B46" s="53"/>
      <c r="C46" s="53"/>
      <c r="D46" s="53"/>
      <c r="E46" s="53"/>
      <c r="F46" s="53"/>
      <c r="G46" s="53"/>
      <c r="H46" s="53"/>
      <c r="I46" s="53"/>
    </row>
    <row r="47" spans="1:9" x14ac:dyDescent="0.6">
      <c r="A47" s="53"/>
      <c r="B47" s="53"/>
      <c r="C47" s="53"/>
      <c r="D47" s="53"/>
      <c r="E47" s="53"/>
      <c r="F47" s="53"/>
      <c r="G47" s="53"/>
      <c r="H47" s="53"/>
      <c r="I47" s="53"/>
    </row>
    <row r="48" spans="1:9" x14ac:dyDescent="0.6">
      <c r="A48" s="53"/>
      <c r="B48" s="53"/>
      <c r="C48" s="53"/>
      <c r="D48" s="53"/>
      <c r="E48" s="53"/>
      <c r="F48" s="53"/>
      <c r="G48" s="53"/>
      <c r="H48" s="53"/>
      <c r="I48" s="53"/>
    </row>
    <row r="49" spans="1:9" x14ac:dyDescent="0.6">
      <c r="A49" s="53"/>
      <c r="B49" s="53"/>
      <c r="C49" s="53"/>
      <c r="D49" s="53"/>
      <c r="E49" s="53"/>
      <c r="F49" s="53"/>
      <c r="G49" s="53"/>
      <c r="H49" s="53"/>
      <c r="I49" s="53"/>
    </row>
    <row r="50" spans="1:9" x14ac:dyDescent="0.6">
      <c r="A50" s="53"/>
      <c r="B50" s="53"/>
      <c r="C50" s="53"/>
      <c r="D50" s="53"/>
      <c r="E50" s="53"/>
      <c r="F50" s="53"/>
      <c r="G50" s="53"/>
      <c r="H50" s="53"/>
      <c r="I50" s="53"/>
    </row>
    <row r="51" spans="1:9" x14ac:dyDescent="0.6">
      <c r="A51" s="53"/>
      <c r="B51" s="53"/>
      <c r="C51" s="53"/>
      <c r="D51" s="53"/>
      <c r="E51" s="53"/>
      <c r="F51" s="53"/>
      <c r="G51" s="53"/>
      <c r="H51" s="53"/>
      <c r="I51" s="53"/>
    </row>
    <row r="52" spans="1:9" x14ac:dyDescent="0.6">
      <c r="A52" s="53"/>
      <c r="B52" s="53"/>
      <c r="C52" s="53"/>
      <c r="D52" s="53"/>
      <c r="E52" s="53"/>
      <c r="F52" s="53"/>
      <c r="G52" s="53"/>
      <c r="H52" s="53"/>
      <c r="I52" s="53"/>
    </row>
    <row r="53" spans="1:9" x14ac:dyDescent="0.6">
      <c r="A53" s="53"/>
      <c r="B53" s="53"/>
      <c r="C53" s="53"/>
      <c r="D53" s="53"/>
      <c r="E53" s="53"/>
      <c r="F53" s="53"/>
      <c r="G53" s="53"/>
      <c r="H53" s="53"/>
      <c r="I53" s="53"/>
    </row>
    <row r="54" spans="1:9" x14ac:dyDescent="0.6">
      <c r="A54" s="53"/>
      <c r="B54" s="53"/>
      <c r="C54" s="53"/>
      <c r="D54" s="53"/>
      <c r="E54" s="53"/>
      <c r="F54" s="53"/>
      <c r="G54" s="53"/>
      <c r="H54" s="53"/>
      <c r="I54" s="53"/>
    </row>
    <row r="55" spans="1:9" x14ac:dyDescent="0.6">
      <c r="A55" s="53"/>
      <c r="B55" s="53"/>
      <c r="C55" s="53"/>
      <c r="D55" s="53"/>
      <c r="E55" s="53"/>
      <c r="F55" s="53"/>
      <c r="G55" s="53"/>
      <c r="H55" s="53"/>
      <c r="I55" s="53"/>
    </row>
    <row r="56" spans="1:9" x14ac:dyDescent="0.6">
      <c r="A56" s="53"/>
      <c r="B56" s="53"/>
      <c r="C56" s="53"/>
      <c r="D56" s="53"/>
      <c r="E56" s="53"/>
      <c r="F56" s="53"/>
      <c r="G56" s="53"/>
      <c r="H56" s="53"/>
      <c r="I56" s="53"/>
    </row>
    <row r="57" spans="1:9" x14ac:dyDescent="0.6">
      <c r="A57" s="53"/>
      <c r="B57" s="53"/>
      <c r="C57" s="53"/>
      <c r="D57" s="53"/>
      <c r="E57" s="53"/>
      <c r="F57" s="53"/>
      <c r="G57" s="53"/>
      <c r="H57" s="53"/>
      <c r="I57" s="53"/>
    </row>
    <row r="58" spans="1:9" x14ac:dyDescent="0.6">
      <c r="A58" s="53"/>
      <c r="B58" s="53"/>
      <c r="C58" s="53"/>
      <c r="D58" s="53"/>
      <c r="E58" s="53"/>
      <c r="F58" s="53"/>
      <c r="G58" s="53"/>
      <c r="H58" s="53"/>
      <c r="I58" s="53"/>
    </row>
    <row r="59" spans="1:9" x14ac:dyDescent="0.6">
      <c r="A59" s="53"/>
      <c r="B59" s="53"/>
      <c r="C59" s="53"/>
      <c r="D59" s="53"/>
      <c r="E59" s="53"/>
      <c r="F59" s="53"/>
      <c r="G59" s="53"/>
      <c r="H59" s="53"/>
      <c r="I59" s="53"/>
    </row>
    <row r="60" spans="1:9" x14ac:dyDescent="0.6">
      <c r="A60" s="53"/>
      <c r="B60" s="53"/>
      <c r="C60" s="53"/>
      <c r="D60" s="53"/>
      <c r="E60" s="53"/>
      <c r="F60" s="53"/>
      <c r="G60" s="53"/>
      <c r="H60" s="53"/>
      <c r="I60" s="53"/>
    </row>
    <row r="61" spans="1:9" x14ac:dyDescent="0.6">
      <c r="A61" s="53"/>
      <c r="B61" s="53"/>
      <c r="C61" s="53"/>
      <c r="D61" s="53"/>
      <c r="E61" s="53"/>
      <c r="F61" s="53"/>
      <c r="G61" s="53"/>
      <c r="H61" s="53"/>
      <c r="I61" s="53"/>
    </row>
    <row r="62" spans="1:9" x14ac:dyDescent="0.6">
      <c r="A62" s="53"/>
      <c r="B62" s="53"/>
      <c r="C62" s="53"/>
      <c r="D62" s="53"/>
      <c r="E62" s="53"/>
      <c r="F62" s="53"/>
      <c r="G62" s="53"/>
      <c r="H62" s="53"/>
      <c r="I62" s="53"/>
    </row>
    <row r="63" spans="1:9" x14ac:dyDescent="0.6">
      <c r="A63" s="53"/>
      <c r="B63" s="53"/>
      <c r="C63" s="53"/>
      <c r="D63" s="53"/>
      <c r="E63" s="53"/>
      <c r="F63" s="53"/>
      <c r="G63" s="53"/>
      <c r="H63" s="53"/>
      <c r="I63" s="53"/>
    </row>
    <row r="64" spans="1:9" x14ac:dyDescent="0.6">
      <c r="A64" s="53"/>
      <c r="B64" s="53"/>
      <c r="C64" s="53"/>
      <c r="D64" s="53"/>
      <c r="E64" s="53"/>
      <c r="F64" s="53"/>
      <c r="G64" s="53"/>
      <c r="H64" s="53"/>
      <c r="I64" s="53"/>
    </row>
    <row r="65" spans="1:9" x14ac:dyDescent="0.6">
      <c r="A65" s="53"/>
      <c r="B65" s="53"/>
      <c r="C65" s="53"/>
      <c r="D65" s="53"/>
      <c r="E65" s="53"/>
      <c r="F65" s="53"/>
      <c r="G65" s="53"/>
      <c r="H65" s="53"/>
      <c r="I65" s="53"/>
    </row>
    <row r="66" spans="1:9" x14ac:dyDescent="0.6">
      <c r="A66" s="53"/>
      <c r="B66" s="53"/>
      <c r="C66" s="53"/>
      <c r="D66" s="53"/>
      <c r="E66" s="53"/>
      <c r="F66" s="53"/>
      <c r="G66" s="53"/>
      <c r="H66" s="53"/>
      <c r="I66" s="53"/>
    </row>
    <row r="67" spans="1:9" x14ac:dyDescent="0.6">
      <c r="A67" s="53"/>
      <c r="B67" s="53"/>
      <c r="C67" s="53"/>
      <c r="D67" s="53"/>
      <c r="E67" s="53"/>
      <c r="F67" s="53"/>
      <c r="G67" s="53"/>
      <c r="H67" s="53"/>
      <c r="I67" s="53"/>
    </row>
    <row r="68" spans="1:9" x14ac:dyDescent="0.6">
      <c r="A68" s="53"/>
      <c r="B68" s="53"/>
      <c r="C68" s="53"/>
      <c r="D68" s="53"/>
      <c r="E68" s="53"/>
      <c r="F68" s="53"/>
      <c r="G68" s="53"/>
      <c r="H68" s="53"/>
      <c r="I68" s="53"/>
    </row>
    <row r="69" spans="1:9" x14ac:dyDescent="0.6">
      <c r="A69" s="53"/>
      <c r="B69" s="53"/>
      <c r="C69" s="53"/>
      <c r="D69" s="53"/>
      <c r="E69" s="53"/>
      <c r="F69" s="53"/>
      <c r="G69" s="53"/>
      <c r="H69" s="53"/>
      <c r="I69" s="53"/>
    </row>
    <row r="70" spans="1:9" x14ac:dyDescent="0.6">
      <c r="A70" s="53"/>
      <c r="B70" s="53"/>
      <c r="C70" s="53"/>
      <c r="D70" s="53"/>
      <c r="E70" s="53"/>
      <c r="F70" s="53"/>
      <c r="G70" s="53"/>
      <c r="H70" s="53"/>
      <c r="I70" s="53"/>
    </row>
    <row r="71" spans="1:9" x14ac:dyDescent="0.6">
      <c r="A71" s="53"/>
      <c r="B71" s="53"/>
      <c r="C71" s="53"/>
      <c r="D71" s="53"/>
      <c r="E71" s="53"/>
      <c r="F71" s="53"/>
      <c r="G71" s="53"/>
      <c r="H71" s="53"/>
      <c r="I71" s="53"/>
    </row>
    <row r="72" spans="1:9" x14ac:dyDescent="0.6">
      <c r="A72" s="53"/>
      <c r="B72" s="53"/>
      <c r="C72" s="53"/>
      <c r="D72" s="53"/>
      <c r="E72" s="53"/>
      <c r="F72" s="53"/>
      <c r="G72" s="53"/>
      <c r="H72" s="53"/>
      <c r="I72" s="53"/>
    </row>
    <row r="73" spans="1:9" x14ac:dyDescent="0.6">
      <c r="A73" s="53"/>
      <c r="B73" s="53"/>
      <c r="C73" s="53"/>
      <c r="D73" s="53"/>
      <c r="E73" s="53"/>
      <c r="F73" s="53"/>
      <c r="G73" s="53"/>
      <c r="H73" s="53"/>
      <c r="I73" s="53"/>
    </row>
    <row r="74" spans="1:9" x14ac:dyDescent="0.6">
      <c r="A74" s="53"/>
      <c r="B74" s="53"/>
      <c r="C74" s="53"/>
      <c r="D74" s="53"/>
      <c r="E74" s="53"/>
      <c r="F74" s="53"/>
      <c r="G74" s="53"/>
      <c r="H74" s="53"/>
      <c r="I74" s="53"/>
    </row>
    <row r="75" spans="1:9" x14ac:dyDescent="0.6">
      <c r="A75" s="53"/>
      <c r="B75" s="53"/>
      <c r="C75" s="53"/>
      <c r="D75" s="53"/>
      <c r="E75" s="53"/>
      <c r="F75" s="53"/>
      <c r="G75" s="53"/>
      <c r="H75" s="53"/>
      <c r="I75" s="53"/>
    </row>
    <row r="76" spans="1:9" x14ac:dyDescent="0.6">
      <c r="A76" s="53"/>
      <c r="B76" s="53"/>
      <c r="C76" s="53"/>
      <c r="D76" s="53"/>
      <c r="E76" s="53"/>
      <c r="F76" s="53"/>
      <c r="G76" s="53"/>
      <c r="H76" s="53"/>
      <c r="I76" s="53"/>
    </row>
    <row r="77" spans="1:9" x14ac:dyDescent="0.6">
      <c r="A77" s="53"/>
      <c r="B77" s="53"/>
      <c r="C77" s="53"/>
      <c r="D77" s="53"/>
      <c r="E77" s="53"/>
      <c r="F77" s="53"/>
      <c r="G77" s="53"/>
      <c r="H77" s="53"/>
      <c r="I77" s="53"/>
    </row>
    <row r="78" spans="1:9" x14ac:dyDescent="0.6">
      <c r="A78" s="53"/>
      <c r="B78" s="53"/>
      <c r="C78" s="53"/>
      <c r="D78" s="53"/>
      <c r="E78" s="53"/>
      <c r="F78" s="53"/>
      <c r="G78" s="53"/>
      <c r="H78" s="53"/>
      <c r="I78" s="53"/>
    </row>
    <row r="79" spans="1:9" x14ac:dyDescent="0.6">
      <c r="A79" s="53"/>
      <c r="B79" s="53"/>
      <c r="C79" s="53"/>
      <c r="D79" s="53"/>
      <c r="E79" s="53"/>
      <c r="F79" s="53"/>
      <c r="G79" s="53"/>
      <c r="H79" s="53"/>
      <c r="I79" s="53"/>
    </row>
    <row r="80" spans="1:9" x14ac:dyDescent="0.6">
      <c r="A80" s="53"/>
      <c r="B80" s="53"/>
      <c r="C80" s="53"/>
      <c r="D80" s="53"/>
      <c r="E80" s="53"/>
      <c r="F80" s="53"/>
      <c r="G80" s="53"/>
      <c r="H80" s="53"/>
      <c r="I80" s="53"/>
    </row>
    <row r="81" spans="1:9" x14ac:dyDescent="0.6">
      <c r="A81" s="53"/>
      <c r="B81" s="53"/>
      <c r="C81" s="53"/>
      <c r="D81" s="53"/>
      <c r="E81" s="53"/>
      <c r="F81" s="53"/>
      <c r="G81" s="53"/>
      <c r="H81" s="53"/>
      <c r="I81" s="53"/>
    </row>
    <row r="82" spans="1:9" x14ac:dyDescent="0.6">
      <c r="A82" s="53"/>
      <c r="B82" s="53"/>
      <c r="C82" s="53"/>
      <c r="D82" s="53"/>
      <c r="E82" s="53"/>
      <c r="F82" s="53"/>
      <c r="G82" s="53"/>
      <c r="H82" s="53"/>
      <c r="I82" s="53"/>
    </row>
    <row r="83" spans="1:9" x14ac:dyDescent="0.6">
      <c r="A83" s="53"/>
      <c r="B83" s="53"/>
      <c r="C83" s="53"/>
      <c r="D83" s="53"/>
      <c r="E83" s="53"/>
      <c r="F83" s="53"/>
      <c r="G83" s="53"/>
      <c r="H83" s="53"/>
      <c r="I83" s="53"/>
    </row>
    <row r="84" spans="1:9" x14ac:dyDescent="0.6">
      <c r="A84" s="53"/>
      <c r="B84" s="53"/>
      <c r="C84" s="53"/>
      <c r="D84" s="53"/>
      <c r="E84" s="53"/>
      <c r="F84" s="53"/>
      <c r="G84" s="53"/>
      <c r="H84" s="53"/>
      <c r="I84" s="53"/>
    </row>
    <row r="85" spans="1:9" x14ac:dyDescent="0.6">
      <c r="A85" s="53"/>
      <c r="B85" s="53"/>
      <c r="C85" s="53"/>
      <c r="D85" s="53"/>
      <c r="E85" s="53"/>
      <c r="F85" s="53"/>
      <c r="G85" s="53"/>
      <c r="H85" s="53"/>
      <c r="I85" s="53"/>
    </row>
    <row r="86" spans="1:9" x14ac:dyDescent="0.6">
      <c r="A86" s="53"/>
      <c r="B86" s="53"/>
      <c r="C86" s="53"/>
      <c r="D86" s="53"/>
      <c r="E86" s="53"/>
      <c r="F86" s="53"/>
      <c r="G86" s="53"/>
      <c r="H86" s="53"/>
      <c r="I86" s="53"/>
    </row>
    <row r="87" spans="1:9" x14ac:dyDescent="0.6">
      <c r="A87" s="53"/>
      <c r="B87" s="53"/>
      <c r="C87" s="53"/>
      <c r="D87" s="53"/>
      <c r="E87" s="53"/>
      <c r="F87" s="53"/>
      <c r="G87" s="53"/>
      <c r="H87" s="53"/>
      <c r="I87" s="53"/>
    </row>
    <row r="88" spans="1:9" x14ac:dyDescent="0.6">
      <c r="A88" s="53"/>
      <c r="B88" s="53"/>
      <c r="C88" s="53"/>
      <c r="D88" s="53"/>
      <c r="E88" s="53"/>
      <c r="F88" s="53"/>
      <c r="G88" s="53"/>
      <c r="H88" s="53"/>
      <c r="I88" s="53"/>
    </row>
    <row r="89" spans="1:9" x14ac:dyDescent="0.6">
      <c r="A89" s="53"/>
      <c r="B89" s="53"/>
      <c r="C89" s="53"/>
      <c r="D89" s="53"/>
      <c r="E89" s="53"/>
      <c r="F89" s="53"/>
      <c r="G89" s="53"/>
      <c r="H89" s="53"/>
      <c r="I89" s="53"/>
    </row>
    <row r="90" spans="1:9" x14ac:dyDescent="0.6">
      <c r="A90" s="53"/>
      <c r="B90" s="53"/>
      <c r="C90" s="53"/>
      <c r="D90" s="53"/>
      <c r="E90" s="53"/>
      <c r="F90" s="53"/>
      <c r="G90" s="53"/>
      <c r="H90" s="53"/>
      <c r="I90" s="53"/>
    </row>
    <row r="91" spans="1:9" x14ac:dyDescent="0.6">
      <c r="A91" s="53"/>
      <c r="B91" s="53"/>
      <c r="C91" s="53"/>
      <c r="D91" s="53"/>
      <c r="E91" s="53"/>
      <c r="F91" s="53"/>
      <c r="G91" s="53"/>
      <c r="H91" s="53"/>
      <c r="I91" s="53"/>
    </row>
    <row r="92" spans="1:9" x14ac:dyDescent="0.6">
      <c r="A92" s="53"/>
      <c r="B92" s="53"/>
      <c r="C92" s="53"/>
      <c r="D92" s="53"/>
      <c r="E92" s="53"/>
      <c r="F92" s="53"/>
      <c r="G92" s="53"/>
      <c r="H92" s="53"/>
      <c r="I92" s="53"/>
    </row>
    <row r="93" spans="1:9" x14ac:dyDescent="0.6">
      <c r="A93" s="53"/>
      <c r="B93" s="53"/>
      <c r="C93" s="53"/>
      <c r="D93" s="53"/>
      <c r="E93" s="53"/>
      <c r="F93" s="53"/>
      <c r="G93" s="53"/>
      <c r="H93" s="53"/>
      <c r="I93" s="53"/>
    </row>
    <row r="94" spans="1:9" x14ac:dyDescent="0.6">
      <c r="A94" s="53"/>
      <c r="B94" s="53"/>
      <c r="C94" s="53"/>
      <c r="D94" s="53"/>
      <c r="E94" s="53"/>
      <c r="F94" s="53"/>
      <c r="G94" s="53"/>
      <c r="H94" s="53"/>
      <c r="I94" s="53"/>
    </row>
    <row r="95" spans="1:9" x14ac:dyDescent="0.6">
      <c r="A95" s="53"/>
      <c r="B95" s="53"/>
      <c r="C95" s="53"/>
      <c r="D95" s="53"/>
      <c r="E95" s="53"/>
      <c r="F95" s="53"/>
      <c r="G95" s="53"/>
      <c r="H95" s="53"/>
      <c r="I95" s="53"/>
    </row>
    <row r="96" spans="1:9" x14ac:dyDescent="0.6">
      <c r="A96" s="53"/>
      <c r="B96" s="53"/>
      <c r="C96" s="53"/>
      <c r="D96" s="53"/>
      <c r="E96" s="53"/>
      <c r="F96" s="53"/>
      <c r="G96" s="53"/>
      <c r="H96" s="53"/>
      <c r="I96" s="53"/>
    </row>
    <row r="97" spans="1:9" x14ac:dyDescent="0.6">
      <c r="A97" s="53"/>
      <c r="B97" s="53"/>
      <c r="C97" s="53"/>
      <c r="D97" s="53"/>
      <c r="E97" s="53"/>
      <c r="F97" s="53"/>
      <c r="G97" s="53"/>
      <c r="H97" s="53"/>
      <c r="I97" s="53"/>
    </row>
    <row r="98" spans="1:9" x14ac:dyDescent="0.6">
      <c r="A98" s="53"/>
      <c r="B98" s="53"/>
      <c r="C98" s="53"/>
      <c r="D98" s="53"/>
      <c r="E98" s="53"/>
      <c r="F98" s="53"/>
      <c r="G98" s="53"/>
      <c r="H98" s="53"/>
      <c r="I98" s="53"/>
    </row>
    <row r="99" spans="1:9" x14ac:dyDescent="0.6">
      <c r="A99" s="53"/>
      <c r="B99" s="53"/>
      <c r="C99" s="53"/>
      <c r="D99" s="53"/>
      <c r="E99" s="53"/>
      <c r="F99" s="53"/>
      <c r="G99" s="53"/>
      <c r="H99" s="53"/>
      <c r="I99" s="53"/>
    </row>
    <row r="100" spans="1:9" x14ac:dyDescent="0.6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x14ac:dyDescent="0.6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 x14ac:dyDescent="0.6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 x14ac:dyDescent="0.6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 x14ac:dyDescent="0.6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 x14ac:dyDescent="0.6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 x14ac:dyDescent="0.6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 x14ac:dyDescent="0.6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 x14ac:dyDescent="0.6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 x14ac:dyDescent="0.6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 x14ac:dyDescent="0.6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 x14ac:dyDescent="0.6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 x14ac:dyDescent="0.6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 x14ac:dyDescent="0.6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 x14ac:dyDescent="0.6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 x14ac:dyDescent="0.6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 x14ac:dyDescent="0.6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 x14ac:dyDescent="0.6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 x14ac:dyDescent="0.6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 x14ac:dyDescent="0.6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 x14ac:dyDescent="0.6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 x14ac:dyDescent="0.6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 x14ac:dyDescent="0.6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 x14ac:dyDescent="0.6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 x14ac:dyDescent="0.6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 x14ac:dyDescent="0.6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 x14ac:dyDescent="0.6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 x14ac:dyDescent="0.6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 x14ac:dyDescent="0.6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 x14ac:dyDescent="0.6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 x14ac:dyDescent="0.6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 x14ac:dyDescent="0.6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 x14ac:dyDescent="0.6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 x14ac:dyDescent="0.6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 x14ac:dyDescent="0.6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 x14ac:dyDescent="0.6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 x14ac:dyDescent="0.6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 x14ac:dyDescent="0.6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 x14ac:dyDescent="0.6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 x14ac:dyDescent="0.6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 x14ac:dyDescent="0.6">
      <c r="A140" s="53"/>
      <c r="B140" s="53"/>
      <c r="C140" s="53"/>
      <c r="D140" s="53"/>
      <c r="E140" s="53"/>
      <c r="F140" s="53"/>
      <c r="G140" s="53"/>
      <c r="H140" s="53"/>
      <c r="I140" s="53"/>
    </row>
    <row r="141" spans="1:9" x14ac:dyDescent="0.6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 x14ac:dyDescent="0.6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 x14ac:dyDescent="0.6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 x14ac:dyDescent="0.6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 x14ac:dyDescent="0.6">
      <c r="A145" s="53"/>
      <c r="B145" s="53"/>
      <c r="C145" s="53"/>
      <c r="D145" s="53"/>
      <c r="E145" s="53"/>
      <c r="F145" s="53"/>
      <c r="G145" s="53"/>
      <c r="H145" s="53"/>
      <c r="I145" s="53"/>
    </row>
    <row r="146" spans="1:9" x14ac:dyDescent="0.6">
      <c r="A146" s="53"/>
      <c r="B146" s="53"/>
      <c r="C146" s="53"/>
      <c r="D146" s="53"/>
      <c r="E146" s="53"/>
      <c r="F146" s="53"/>
      <c r="G146" s="53"/>
      <c r="H146" s="53"/>
      <c r="I146" s="53"/>
    </row>
    <row r="147" spans="1:9" x14ac:dyDescent="0.6">
      <c r="A147" s="53"/>
      <c r="B147" s="53"/>
      <c r="C147" s="53"/>
      <c r="D147" s="53"/>
      <c r="E147" s="53"/>
      <c r="F147" s="53"/>
      <c r="G147" s="53"/>
      <c r="H147" s="53"/>
      <c r="I147" s="53"/>
    </row>
    <row r="148" spans="1:9" x14ac:dyDescent="0.6">
      <c r="A148" s="53"/>
      <c r="B148" s="53"/>
      <c r="C148" s="53"/>
      <c r="D148" s="53"/>
      <c r="E148" s="53"/>
      <c r="F148" s="53"/>
      <c r="G148" s="53"/>
      <c r="H148" s="53"/>
      <c r="I148" s="53"/>
    </row>
  </sheetData>
  <sheetProtection sheet="1" objects="1" scenarios="1"/>
  <mergeCells count="6">
    <mergeCell ref="A14:M14"/>
    <mergeCell ref="A15:E15"/>
    <mergeCell ref="I15:L15"/>
    <mergeCell ref="A4:M4"/>
    <mergeCell ref="A7:M7"/>
    <mergeCell ref="A10:M10"/>
  </mergeCells>
  <phoneticPr fontId="0" type="noConversion"/>
  <printOptions gridLines="1"/>
  <pageMargins left="0.78740157480314965" right="0.78740157480314965" top="0.78740157480314965" bottom="1.62" header="0.51181102362204722" footer="0.51181102362204722"/>
  <pageSetup paperSize="9" scale="91" orientation="landscape" r:id="rId1"/>
  <headerFooter alignWithMargins="0">
    <oddHeader>&amp;C- 1 -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2:O65"/>
  <sheetViews>
    <sheetView showZeros="0" topLeftCell="A30" zoomScaleNormal="100" workbookViewId="0">
      <selection activeCell="B39" sqref="B39"/>
    </sheetView>
  </sheetViews>
  <sheetFormatPr baseColWidth="10" defaultColWidth="9" defaultRowHeight="15.5" x14ac:dyDescent="0.35"/>
  <cols>
    <col min="1" max="1" width="16.83203125" style="7" customWidth="1"/>
    <col min="2" max="2" width="13.33203125" style="6" bestFit="1" customWidth="1"/>
    <col min="3" max="3" width="12.33203125" style="6" bestFit="1" customWidth="1"/>
    <col min="4" max="5" width="11.75" style="6" customWidth="1"/>
    <col min="6" max="8" width="9.25" style="6" customWidth="1"/>
    <col min="9" max="9" width="13.33203125" style="6" customWidth="1"/>
    <col min="10" max="10" width="12.33203125" style="6" bestFit="1" customWidth="1"/>
    <col min="11" max="11" width="9.25" style="6" customWidth="1"/>
    <col min="12" max="13" width="9.33203125" style="6" customWidth="1"/>
    <col min="14" max="14" width="9" style="6"/>
    <col min="15" max="15" width="9.83203125" style="6" bestFit="1" customWidth="1"/>
    <col min="16" max="16384" width="9" style="6"/>
  </cols>
  <sheetData>
    <row r="2" spans="1:13" ht="20" x14ac:dyDescent="0.4">
      <c r="A2" s="73" t="str">
        <f>"MÅLESTATISTIKK ALLE BYGGFAG - 1. HALVÅR "&amp;FORS!$A$14</f>
        <v>MÅLESTATISTIKK ALLE BYGGFAG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5">
        <f>SUMIFS(BETONG!B$7:B$18,BETONG!$A$7:$A$18,ÅRSTOT!$A7)+SUMIFS(TØMRERE!B$7:B$18,TØMRERE!$A$7:$A$18,ÅRSTOT!$A7)+SUMIFS(RØRLEGGERE!B$7:B$18,RØRLEGGERE!$A$7:$A$18,ÅRSTOT!$A7)+SUMIFS(MURERE!B$7:B$18,MURERE!$A$7:$A$18,ÅRSTOT!$A7)+SUMIFS('BLIKK OG VENTILASJON'!B$7:B$18,'BLIKK OG VENTILASJON'!$A$7:$A$18,ÅRSTOT!$A7)+SUMIFS(ISOLATØR!B$7:B$18,ISOLATØR!$A$7:$A$18,ÅRSTOT!$A7)+SUMIFS(MALERE!B$7:B$18,MALERE!$A$7:$A$18,ÅRSTOT!$A7)+SUMIFS(TAKTEKKERE!B$7:B$18,TAKTEKKERE!$A$7:$A$18,ÅRSTOT!$A7)</f>
        <v>5919937</v>
      </c>
      <c r="C7" s="5">
        <f>SUMIFS(BETONG!C$7:C$18,BETONG!$A$7:$A$18,ÅRSTOT!$A7)+SUMIFS(TØMRERE!C$7:C$18,TØMRERE!$A$7:$A$18,ÅRSTOT!$A7)+SUMIFS(RØRLEGGERE!C$7:C$18,RØRLEGGERE!$A$7:$A$18,ÅRSTOT!$A7)+SUMIFS(MURERE!C$7:C$18,MURERE!$A$7:$A$18,ÅRSTOT!$A7)+SUMIFS('BLIKK OG VENTILASJON'!C$7:C$18,'BLIKK OG VENTILASJON'!$A$7:$A$18,ÅRSTOT!$A7)+SUMIFS(ISOLATØR!C$7:C$18,ISOLATØR!$A$7:$A$18,ÅRSTOT!$A7)+SUMIFS(MALERE!C$7:C$18,MALERE!$A$7:$A$18,ÅRSTOT!$A7)+SUMIFS(TAKTEKKERE!C$7:C$18,TAKTEKKERE!$A$7:$A$18,ÅRSTOT!$A7)</f>
        <v>0</v>
      </c>
      <c r="D7" s="5">
        <f>SUMIFS(BETONG!D$7:D$18,BETONG!$A$7:$A$18,ÅRSTOT!$A7)+SUMIFS(TØMRERE!D$7:D$18,TØMRERE!$A$7:$A$18,ÅRSTOT!$A7)+SUMIFS(RØRLEGGERE!D$7:D$18,RØRLEGGERE!$A$7:$A$18,ÅRSTOT!$A7)+SUMIFS(MURERE!D$7:D$18,MURERE!$A$7:$A$18,ÅRSTOT!$A7)+SUMIFS('BLIKK OG VENTILASJON'!D$7:D$18,'BLIKK OG VENTILASJON'!$A$7:$A$18,ÅRSTOT!$A7)+SUMIFS(ISOLATØR!D$7:D$18,ISOLATØR!$A$7:$A$18,ÅRSTOT!$A7)+SUMIFS(MALERE!D$7:D$18,MALERE!$A$7:$A$18,ÅRSTOT!$A7)+SUMIFS(TAKTEKKERE!D$7:D$18,TAKTEKKERE!$A$7:$A$18,ÅRSTOT!$A7)</f>
        <v>18547</v>
      </c>
      <c r="E7" s="5">
        <f>SUMIFS(BETONG!E$7:E$18,BETONG!$A$7:$A$18,ÅRSTOT!$A7)+SUMIFS(TØMRERE!E$7:E$18,TØMRERE!$A$7:$A$18,ÅRSTOT!$A7)+SUMIFS(RØRLEGGERE!E$7:E$18,RØRLEGGERE!$A$7:$A$18,ÅRSTOT!$A7)+SUMIFS(MURERE!E$7:E$18,MURERE!$A$7:$A$18,ÅRSTOT!$A7)+SUMIFS('BLIKK OG VENTILASJON'!E$7:E$18,'BLIKK OG VENTILASJON'!$A$7:$A$18,ÅRSTOT!$A7)+SUMIFS(ISOLATØR!E$7:E$18,ISOLATØR!$A$7:$A$18,ÅRSTOT!$A7)+SUMIFS(MALERE!E$7:E$18,MALERE!$A$7:$A$18,ÅRSTOT!$A7)+SUMIFS(TAKTEKKERE!E$7:E$18,TAKTEKKERE!$A$7:$A$18,ÅRSTOT!$A7)</f>
        <v>0</v>
      </c>
      <c r="F7" s="13">
        <f>IF(D7=0,0,B7/D7)</f>
        <v>319.18569040815225</v>
      </c>
      <c r="G7" s="13">
        <f>IF(E7=0,0,C7/E7)</f>
        <v>0</v>
      </c>
      <c r="H7" s="13">
        <f>IF(D7+E7=0,0,(B7+C7)/(D7+E7))</f>
        <v>319.18569040815225</v>
      </c>
      <c r="I7" s="5">
        <f>SUMIFS(BETONG!I$7:I$18,BETONG!$A$7:$A$18,ÅRSTOT!$A7)+SUMIFS(TØMRERE!I$7:I$18,TØMRERE!$A$7:$A$18,ÅRSTOT!$A7)+SUMIFS(RØRLEGGERE!I$7:I$18,RØRLEGGERE!$A$7:$A$18,ÅRSTOT!$A7)+SUMIFS(MURERE!I$7:I$18,MURERE!$A$7:$A$18,ÅRSTOT!$A7)+SUMIFS('BLIKK OG VENTILASJON'!I$7:I$18,'BLIKK OG VENTILASJON'!$A$7:$A$18,ÅRSTOT!$A7)+SUMIFS(ISOLATØR!I$7:I$18,ISOLATØR!$A$7:$A$18,ÅRSTOT!$A7)+SUMIFS(MALERE!I$7:I$18,MALERE!$A$7:$A$18,ÅRSTOT!$A7)+SUMIFS(TAKTEKKERE!I$7:I$18,TAKTEKKERE!$A$7:$A$18,ÅRSTOT!$A7)</f>
        <v>13659888</v>
      </c>
      <c r="J7" s="5">
        <f>SUMIFS(BETONG!J$7:J$18,BETONG!$A$7:$A$18,ÅRSTOT!$A7)+SUMIFS(TØMRERE!J$7:J$18,TØMRERE!$A$7:$A$18,ÅRSTOT!$A7)+SUMIFS(RØRLEGGERE!J$7:J$18,RØRLEGGERE!$A$7:$A$18,ÅRSTOT!$A7)+SUMIFS(MURERE!J$7:J$18,MURERE!$A$7:$A$18,ÅRSTOT!$A7)+SUMIFS('BLIKK OG VENTILASJON'!J$7:J$18,'BLIKK OG VENTILASJON'!$A$7:$A$18,ÅRSTOT!$A7)+SUMIFS(ISOLATØR!J$7:J$18,ISOLATØR!$A$7:$A$18,ÅRSTOT!$A7)+SUMIFS(MALERE!J$7:J$18,MALERE!$A$7:$A$18,ÅRSTOT!$A7)+SUMIFS(TAKTEKKERE!J$7:J$18,TAKTEKKERE!$A$7:$A$18,ÅRSTOT!$A7)</f>
        <v>0</v>
      </c>
      <c r="K7" s="14">
        <v>292.78993101973157</v>
      </c>
      <c r="L7" s="15">
        <f>IF(I7=0,0,(B7-I7)/I7)</f>
        <v>-0.56661892103361311</v>
      </c>
      <c r="M7" s="35">
        <f>IF(K7=0,0,(H7-K7)/K7)</f>
        <v>9.0152551682666421E-2</v>
      </c>
    </row>
    <row r="8" spans="1:13" x14ac:dyDescent="0.35">
      <c r="A8" s="29" t="s">
        <v>15</v>
      </c>
      <c r="B8" s="5">
        <f>SUMIFS(BETONG!B$7:B$18,BETONG!$A$7:$A$18,ÅRSTOT!$A8)+SUMIFS(TØMRERE!B$7:B$18,TØMRERE!$A$7:$A$18,ÅRSTOT!$A8)+SUMIFS(RØRLEGGERE!B$7:B$18,RØRLEGGERE!$A$7:$A$18,ÅRSTOT!$A8)+SUMIFS(MURERE!B$7:B$18,MURERE!$A$7:$A$18,ÅRSTOT!$A8)+SUMIFS('BLIKK OG VENTILASJON'!B$7:B$18,'BLIKK OG VENTILASJON'!$A$7:$A$18,ÅRSTOT!$A8)+SUMIFS(ISOLATØR!B$7:B$18,ISOLATØR!$A$7:$A$18,ÅRSTOT!$A8)+SUMIFS(MALERE!B$7:B$18,MALERE!$A$7:$A$18,ÅRSTOT!$A8)+SUMIFS(TAKTEKKERE!B$7:B$18,TAKTEKKERE!$A$7:$A$18,ÅRSTOT!$A8)</f>
        <v>15942625.08</v>
      </c>
      <c r="C8" s="5">
        <f>SUMIFS(BETONG!C$7:C$18,BETONG!$A$7:$A$18,ÅRSTOT!$A8)+SUMIFS(TØMRERE!C$7:C$18,TØMRERE!$A$7:$A$18,ÅRSTOT!$A8)+SUMIFS(RØRLEGGERE!C$7:C$18,RØRLEGGERE!$A$7:$A$18,ÅRSTOT!$A8)+SUMIFS(MURERE!C$7:C$18,MURERE!$A$7:$A$18,ÅRSTOT!$A8)+SUMIFS('BLIKK OG VENTILASJON'!C$7:C$18,'BLIKK OG VENTILASJON'!$A$7:$A$18,ÅRSTOT!$A8)+SUMIFS(ISOLATØR!C$7:C$18,ISOLATØR!$A$7:$A$18,ÅRSTOT!$A8)+SUMIFS(MALERE!C$7:C$18,MALERE!$A$7:$A$18,ÅRSTOT!$A8)+SUMIFS(TAKTEKKERE!C$7:C$18,TAKTEKKERE!$A$7:$A$18,ÅRSTOT!$A8)</f>
        <v>0</v>
      </c>
      <c r="D8" s="5">
        <f>SUMIFS(BETONG!D$7:D$18,BETONG!$A$7:$A$18,ÅRSTOT!$A8)+SUMIFS(TØMRERE!D$7:D$18,TØMRERE!$A$7:$A$18,ÅRSTOT!$A8)+SUMIFS(RØRLEGGERE!D$7:D$18,RØRLEGGERE!$A$7:$A$18,ÅRSTOT!$A8)+SUMIFS(MURERE!D$7:D$18,MURERE!$A$7:$A$18,ÅRSTOT!$A8)+SUMIFS('BLIKK OG VENTILASJON'!D$7:D$18,'BLIKK OG VENTILASJON'!$A$7:$A$18,ÅRSTOT!$A8)+SUMIFS(ISOLATØR!D$7:D$18,ISOLATØR!$A$7:$A$18,ÅRSTOT!$A8)+SUMIFS(MALERE!D$7:D$18,MALERE!$A$7:$A$18,ÅRSTOT!$A8)+SUMIFS(TAKTEKKERE!D$7:D$18,TAKTEKKERE!$A$7:$A$18,ÅRSTOT!$A8)</f>
        <v>48701.030000000006</v>
      </c>
      <c r="E8" s="5">
        <f>SUMIFS(BETONG!E$7:E$18,BETONG!$A$7:$A$18,ÅRSTOT!$A8)+SUMIFS(TØMRERE!E$7:E$18,TØMRERE!$A$7:$A$18,ÅRSTOT!$A8)+SUMIFS(RØRLEGGERE!E$7:E$18,RØRLEGGERE!$A$7:$A$18,ÅRSTOT!$A8)+SUMIFS(MURERE!E$7:E$18,MURERE!$A$7:$A$18,ÅRSTOT!$A8)+SUMIFS('BLIKK OG VENTILASJON'!E$7:E$18,'BLIKK OG VENTILASJON'!$A$7:$A$18,ÅRSTOT!$A8)+SUMIFS(ISOLATØR!E$7:E$18,ISOLATØR!$A$7:$A$18,ÅRSTOT!$A8)+SUMIFS(MALERE!E$7:E$18,MALERE!$A$7:$A$18,ÅRSTOT!$A8)+SUMIFS(TAKTEKKERE!E$7:E$18,TAKTEKKERE!$A$7:$A$18,ÅRSTOT!$A8)</f>
        <v>0</v>
      </c>
      <c r="F8" s="13">
        <f>IF(D8=0,0,B8/D8)</f>
        <v>327.35704111391482</v>
      </c>
      <c r="G8" s="13">
        <f>IF(E8=0,0,C8/E8)</f>
        <v>0</v>
      </c>
      <c r="H8" s="13">
        <f>IF(D8+E8=0,0,(B8+C8)/(D8+E8))</f>
        <v>327.35704111391482</v>
      </c>
      <c r="I8" s="5">
        <f>SUMIFS(BETONG!I$7:I$18,BETONG!$A$7:$A$18,ÅRSTOT!$A8)+SUMIFS(TØMRERE!I$7:I$18,TØMRERE!$A$7:$A$18,ÅRSTOT!$A8)+SUMIFS(RØRLEGGERE!I$7:I$18,RØRLEGGERE!$A$7:$A$18,ÅRSTOT!$A8)+SUMIFS(MURERE!I$7:I$18,MURERE!$A$7:$A$18,ÅRSTOT!$A8)+SUMIFS('BLIKK OG VENTILASJON'!I$7:I$18,'BLIKK OG VENTILASJON'!$A$7:$A$18,ÅRSTOT!$A8)+SUMIFS(ISOLATØR!I$7:I$18,ISOLATØR!$A$7:$A$18,ÅRSTOT!$A8)+SUMIFS(MALERE!I$7:I$18,MALERE!$A$7:$A$18,ÅRSTOT!$A8)+SUMIFS(TAKTEKKERE!I$7:I$18,TAKTEKKERE!$A$7:$A$18,ÅRSTOT!$A8)</f>
        <v>32137289.920000002</v>
      </c>
      <c r="J8" s="5">
        <f>SUMIFS(BETONG!J$7:J$18,BETONG!$A$7:$A$18,ÅRSTOT!$A8)+SUMIFS(TØMRERE!J$7:J$18,TØMRERE!$A$7:$A$18,ÅRSTOT!$A8)+SUMIFS(RØRLEGGERE!J$7:J$18,RØRLEGGERE!$A$7:$A$18,ÅRSTOT!$A8)+SUMIFS(MURERE!J$7:J$18,MURERE!$A$7:$A$18,ÅRSTOT!$A8)+SUMIFS('BLIKK OG VENTILASJON'!J$7:J$18,'BLIKK OG VENTILASJON'!$A$7:$A$18,ÅRSTOT!$A8)+SUMIFS(ISOLATØR!J$7:J$18,ISOLATØR!$A$7:$A$18,ÅRSTOT!$A8)+SUMIFS(MALERE!J$7:J$18,MALERE!$A$7:$A$18,ÅRSTOT!$A8)+SUMIFS(TAKTEKKERE!J$7:J$18,TAKTEKKERE!$A$7:$A$18,ÅRSTOT!$A8)</f>
        <v>0</v>
      </c>
      <c r="K8" s="14">
        <v>299.83390815839192</v>
      </c>
      <c r="L8" s="15">
        <f>IF(I8=0,0,(B8-I8)/I8)</f>
        <v>-0.50392129766740457</v>
      </c>
      <c r="M8" s="35">
        <f>IF(K8=0,0,(H8-K8)/K8)</f>
        <v>9.1794597630976998E-2</v>
      </c>
    </row>
    <row r="9" spans="1:13" x14ac:dyDescent="0.35">
      <c r="A9" s="29" t="s">
        <v>16</v>
      </c>
      <c r="B9" s="5">
        <f>SUMIFS(BETONG!B$7:B$18,BETONG!$A$7:$A$18,ÅRSTOT!$A9)+SUMIFS(TØMRERE!B$7:B$18,TØMRERE!$A$7:$A$18,ÅRSTOT!$A9)+SUMIFS(RØRLEGGERE!B$7:B$18,RØRLEGGERE!$A$7:$A$18,ÅRSTOT!$A9)+SUMIFS(MURERE!B$7:B$18,MURERE!$A$7:$A$18,ÅRSTOT!$A9)+SUMIFS('BLIKK OG VENTILASJON'!B$7:B$18,'BLIKK OG VENTILASJON'!$A$7:$A$18,ÅRSTOT!$A9)+SUMIFS(ISOLATØR!B$7:B$18,ISOLATØR!$A$7:$A$18,ÅRSTOT!$A9)+SUMIFS(MALERE!B$7:B$18,MALERE!$A$7:$A$18,ÅRSTOT!$A9)+SUMIFS(TAKTEKKERE!B$7:B$18,TAKTEKKERE!$A$7:$A$18,ÅRSTOT!$A9)</f>
        <v>0</v>
      </c>
      <c r="C9" s="5">
        <f>SUMIFS(BETONG!C$7:C$18,BETONG!$A$7:$A$18,ÅRSTOT!$A9)+SUMIFS(TØMRERE!C$7:C$18,TØMRERE!$A$7:$A$18,ÅRSTOT!$A9)+SUMIFS(RØRLEGGERE!C$7:C$18,RØRLEGGERE!$A$7:$A$18,ÅRSTOT!$A9)+SUMIFS(MURERE!C$7:C$18,MURERE!$A$7:$A$18,ÅRSTOT!$A9)+SUMIFS('BLIKK OG VENTILASJON'!C$7:C$18,'BLIKK OG VENTILASJON'!$A$7:$A$18,ÅRSTOT!$A9)+SUMIFS(ISOLATØR!C$7:C$18,ISOLATØR!$A$7:$A$18,ÅRSTOT!$A9)+SUMIFS(MALERE!C$7:C$18,MALERE!$A$7:$A$18,ÅRSTOT!$A9)+SUMIFS(TAKTEKKERE!C$7:C$18,TAKTEKKERE!$A$7:$A$18,ÅRSTOT!$A9)</f>
        <v>0</v>
      </c>
      <c r="D9" s="5">
        <f>SUMIFS(BETONG!D$7:D$18,BETONG!$A$7:$A$18,ÅRSTOT!$A9)+SUMIFS(TØMRERE!D$7:D$18,TØMRERE!$A$7:$A$18,ÅRSTOT!$A9)+SUMIFS(RØRLEGGERE!D$7:D$18,RØRLEGGERE!$A$7:$A$18,ÅRSTOT!$A9)+SUMIFS(MURERE!D$7:D$18,MURERE!$A$7:$A$18,ÅRSTOT!$A9)+SUMIFS('BLIKK OG VENTILASJON'!D$7:D$18,'BLIKK OG VENTILASJON'!$A$7:$A$18,ÅRSTOT!$A9)+SUMIFS(ISOLATØR!D$7:D$18,ISOLATØR!$A$7:$A$18,ÅRSTOT!$A9)+SUMIFS(MALERE!D$7:D$18,MALERE!$A$7:$A$18,ÅRSTOT!$A9)+SUMIFS(TAKTEKKERE!D$7:D$18,TAKTEKKERE!$A$7:$A$18,ÅRSTOT!$A9)</f>
        <v>0</v>
      </c>
      <c r="E9" s="5">
        <f>SUMIFS(BETONG!E$7:E$18,BETONG!$A$7:$A$18,ÅRSTOT!$A9)+SUMIFS(TØMRERE!E$7:E$18,TØMRERE!$A$7:$A$18,ÅRSTOT!$A9)+SUMIFS(RØRLEGGERE!E$7:E$18,RØRLEGGERE!$A$7:$A$18,ÅRSTOT!$A9)+SUMIFS(MURERE!E$7:E$18,MURERE!$A$7:$A$18,ÅRSTOT!$A9)+SUMIFS('BLIKK OG VENTILASJON'!E$7:E$18,'BLIKK OG VENTILASJON'!$A$7:$A$18,ÅRSTOT!$A9)+SUMIFS(ISOLATØR!E$7:E$18,ISOLATØR!$A$7:$A$18,ÅRSTOT!$A9)+SUMIFS(MALERE!E$7:E$18,MALERE!$A$7:$A$18,ÅRSTOT!$A9)+SUMIFS(TAKTEKKERE!E$7:E$18,TAKTEKKERE!$A$7:$A$18,ÅRSTOT!$A9)</f>
        <v>0</v>
      </c>
      <c r="F9" s="13">
        <f t="shared" ref="F9" si="0">IF(D9=0,0,B9/D9)</f>
        <v>0</v>
      </c>
      <c r="G9" s="13">
        <f t="shared" ref="G9" si="1">IF(E9=0,0,C9/E9)</f>
        <v>0</v>
      </c>
      <c r="H9" s="13">
        <f t="shared" ref="H9" si="2">IF(D9+E9=0,0,(B9+C9)/(D9+E9))</f>
        <v>0</v>
      </c>
      <c r="I9" s="5">
        <f>SUMIFS(BETONG!I$7:I$18,BETONG!$A$7:$A$18,ÅRSTOT!$A9)+SUMIFS(TØMRERE!I$7:I$18,TØMRERE!$A$7:$A$18,ÅRSTOT!$A9)+SUMIFS(RØRLEGGERE!I$7:I$18,RØRLEGGERE!$A$7:$A$18,ÅRSTOT!$A9)+SUMIFS(MURERE!I$7:I$18,MURERE!$A$7:$A$18,ÅRSTOT!$A9)+SUMIFS('BLIKK OG VENTILASJON'!I$7:I$18,'BLIKK OG VENTILASJON'!$A$7:$A$18,ÅRSTOT!$A9)+SUMIFS(ISOLATØR!I$7:I$18,ISOLATØR!$A$7:$A$18,ÅRSTOT!$A9)+SUMIFS(MALERE!I$7:I$18,MALERE!$A$7:$A$18,ÅRSTOT!$A9)+SUMIFS(TAKTEKKERE!I$7:I$18,TAKTEKKERE!$A$7:$A$18,ÅRSTOT!$A9)</f>
        <v>0</v>
      </c>
      <c r="J9" s="5">
        <f>SUMIFS(BETONG!J$7:J$18,BETONG!$A$7:$A$18,ÅRSTOT!$A9)+SUMIFS(TØMRERE!J$7:J$18,TØMRERE!$A$7:$A$18,ÅRSTOT!$A9)+SUMIFS(RØRLEGGERE!J$7:J$18,RØRLEGGERE!$A$7:$A$18,ÅRSTOT!$A9)+SUMIFS(MURERE!J$7:J$18,MURERE!$A$7:$A$18,ÅRSTOT!$A9)+SUMIFS('BLIKK OG VENTILASJON'!J$7:J$18,'BLIKK OG VENTILASJON'!$A$7:$A$18,ÅRSTOT!$A9)+SUMIFS(ISOLATØR!J$7:J$18,ISOLATØR!$A$7:$A$18,ÅRSTOT!$A9)+SUMIFS(MALERE!J$7:J$18,MALERE!$A$7:$A$18,ÅRSTOT!$A9)+SUMIFS(TAKTEKKERE!J$7:J$18,TAKTEKKERE!$A$7:$A$18,ÅRSTOT!$A9)</f>
        <v>0</v>
      </c>
      <c r="K9" s="14">
        <v>0</v>
      </c>
      <c r="L9" s="15">
        <f t="shared" ref="L9:L19" si="3">IF(I9=0,0,(B9-I9)/I9)</f>
        <v>0</v>
      </c>
      <c r="M9" s="35">
        <f t="shared" ref="M9:M19" si="4">IF(K9=0,0,(H9-K9)/K9)</f>
        <v>0</v>
      </c>
    </row>
    <row r="10" spans="1:13" x14ac:dyDescent="0.35">
      <c r="A10" s="29" t="s">
        <v>17</v>
      </c>
      <c r="B10" s="5">
        <f>SUMIFS(BETONG!B$7:B$18,BETONG!$A$7:$A$18,ÅRSTOT!$A10)+SUMIFS(TØMRERE!B$7:B$18,TØMRERE!$A$7:$A$18,ÅRSTOT!$A10)+SUMIFS(RØRLEGGERE!B$7:B$18,RØRLEGGERE!$A$7:$A$18,ÅRSTOT!$A10)+SUMIFS(MURERE!B$7:B$18,MURERE!$A$7:$A$18,ÅRSTOT!$A10)+SUMIFS('BLIKK OG VENTILASJON'!B$7:B$18,'BLIKK OG VENTILASJON'!$A$7:$A$18,ÅRSTOT!$A10)+SUMIFS(ISOLATØR!B$7:B$18,ISOLATØR!$A$7:$A$18,ÅRSTOT!$A10)+SUMIFS(MALERE!B$7:B$18,MALERE!$A$7:$A$18,ÅRSTOT!$A10)+SUMIFS(TAKTEKKERE!B$7:B$18,TAKTEKKERE!$A$7:$A$18,ÅRSTOT!$A10)</f>
        <v>0</v>
      </c>
      <c r="C10" s="5">
        <f>SUMIFS(BETONG!C$7:C$18,BETONG!$A$7:$A$18,ÅRSTOT!$A10)+SUMIFS(TØMRERE!C$7:C$18,TØMRERE!$A$7:$A$18,ÅRSTOT!$A10)+SUMIFS(RØRLEGGERE!C$7:C$18,RØRLEGGERE!$A$7:$A$18,ÅRSTOT!$A10)+SUMIFS(MURERE!C$7:C$18,MURERE!$A$7:$A$18,ÅRSTOT!$A10)+SUMIFS('BLIKK OG VENTILASJON'!C$7:C$18,'BLIKK OG VENTILASJON'!$A$7:$A$18,ÅRSTOT!$A10)+SUMIFS(ISOLATØR!C$7:C$18,ISOLATØR!$A$7:$A$18,ÅRSTOT!$A10)+SUMIFS(MALERE!C$7:C$18,MALERE!$A$7:$A$18,ÅRSTOT!$A10)+SUMIFS(TAKTEKKERE!C$7:C$18,TAKTEKKERE!$A$7:$A$18,ÅRSTOT!$A10)</f>
        <v>0</v>
      </c>
      <c r="D10" s="5">
        <f>SUMIFS(BETONG!D$7:D$18,BETONG!$A$7:$A$18,ÅRSTOT!$A10)+SUMIFS(TØMRERE!D$7:D$18,TØMRERE!$A$7:$A$18,ÅRSTOT!$A10)+SUMIFS(RØRLEGGERE!D$7:D$18,RØRLEGGERE!$A$7:$A$18,ÅRSTOT!$A10)+SUMIFS(MURERE!D$7:D$18,MURERE!$A$7:$A$18,ÅRSTOT!$A10)+SUMIFS('BLIKK OG VENTILASJON'!D$7:D$18,'BLIKK OG VENTILASJON'!$A$7:$A$18,ÅRSTOT!$A10)+SUMIFS(ISOLATØR!D$7:D$18,ISOLATØR!$A$7:$A$18,ÅRSTOT!$A10)+SUMIFS(MALERE!D$7:D$18,MALERE!$A$7:$A$18,ÅRSTOT!$A10)+SUMIFS(TAKTEKKERE!D$7:D$18,TAKTEKKERE!$A$7:$A$18,ÅRSTOT!$A10)</f>
        <v>0</v>
      </c>
      <c r="E10" s="5">
        <f>SUMIFS(BETONG!E$7:E$18,BETONG!$A$7:$A$18,ÅRSTOT!$A10)+SUMIFS(TØMRERE!E$7:E$18,TØMRERE!$A$7:$A$18,ÅRSTOT!$A10)+SUMIFS(RØRLEGGERE!E$7:E$18,RØRLEGGERE!$A$7:$A$18,ÅRSTOT!$A10)+SUMIFS(MURERE!E$7:E$18,MURERE!$A$7:$A$18,ÅRSTOT!$A10)+SUMIFS('BLIKK OG VENTILASJON'!E$7:E$18,'BLIKK OG VENTILASJON'!$A$7:$A$18,ÅRSTOT!$A10)+SUMIFS(ISOLATØR!E$7:E$18,ISOLATØR!$A$7:$A$18,ÅRSTOT!$A10)+SUMIFS(MALERE!E$7:E$18,MALERE!$A$7:$A$18,ÅRSTOT!$A10)+SUMIFS(TAKTEKKERE!E$7:E$18,TAKTEKKERE!$A$7:$A$18,ÅRSTOT!$A10)</f>
        <v>0</v>
      </c>
      <c r="F10" s="13">
        <f t="shared" ref="F10:G19" si="5">IF(D10=0,0,B10/D10)</f>
        <v>0</v>
      </c>
      <c r="G10" s="13">
        <f t="shared" si="5"/>
        <v>0</v>
      </c>
      <c r="H10" s="13">
        <f t="shared" ref="H10:H19" si="6">IF(D10+E10=0,0,(B10+C10)/(D10+E10))</f>
        <v>0</v>
      </c>
      <c r="I10" s="5">
        <f>SUMIFS(BETONG!I$7:I$18,BETONG!$A$7:$A$18,ÅRSTOT!$A10)+SUMIFS(TØMRERE!I$7:I$18,TØMRERE!$A$7:$A$18,ÅRSTOT!$A10)+SUMIFS(RØRLEGGERE!I$7:I$18,RØRLEGGERE!$A$7:$A$18,ÅRSTOT!$A10)+SUMIFS(MURERE!I$7:I$18,MURERE!$A$7:$A$18,ÅRSTOT!$A10)+SUMIFS('BLIKK OG VENTILASJON'!I$7:I$18,'BLIKK OG VENTILASJON'!$A$7:$A$18,ÅRSTOT!$A10)+SUMIFS(ISOLATØR!I$7:I$18,ISOLATØR!$A$7:$A$18,ÅRSTOT!$A10)+SUMIFS(MALERE!I$7:I$18,MALERE!$A$7:$A$18,ÅRSTOT!$A10)+SUMIFS(TAKTEKKERE!I$7:I$18,TAKTEKKERE!$A$7:$A$18,ÅRSTOT!$A10)</f>
        <v>0</v>
      </c>
      <c r="J10" s="5">
        <f>SUMIFS(BETONG!J$7:J$18,BETONG!$A$7:$A$18,ÅRSTOT!$A10)+SUMIFS(TØMRERE!J$7:J$18,TØMRERE!$A$7:$A$18,ÅRSTOT!$A10)+SUMIFS(RØRLEGGERE!J$7:J$18,RØRLEGGERE!$A$7:$A$18,ÅRSTOT!$A10)+SUMIFS(MURERE!J$7:J$18,MURERE!$A$7:$A$18,ÅRSTOT!$A10)+SUMIFS('BLIKK OG VENTILASJON'!J$7:J$18,'BLIKK OG VENTILASJON'!$A$7:$A$18,ÅRSTOT!$A10)+SUMIFS(ISOLATØR!J$7:J$18,ISOLATØR!$A$7:$A$18,ÅRSTOT!$A10)+SUMIFS(MALERE!J$7:J$18,MALERE!$A$7:$A$18,ÅRSTOT!$A10)+SUMIFS(TAKTEKKERE!J$7:J$18,TAKTEKKERE!$A$7:$A$18,ÅRSTOT!$A10)</f>
        <v>0</v>
      </c>
      <c r="K10" s="14">
        <v>0</v>
      </c>
      <c r="L10" s="15">
        <f t="shared" si="3"/>
        <v>0</v>
      </c>
      <c r="M10" s="35">
        <f t="shared" si="4"/>
        <v>0</v>
      </c>
    </row>
    <row r="11" spans="1:13" x14ac:dyDescent="0.35">
      <c r="A11" s="29" t="s">
        <v>18</v>
      </c>
      <c r="B11" s="5">
        <f>SUMIFS(BETONG!B$7:B$18,BETONG!$A$7:$A$18,ÅRSTOT!$A11)+SUMIFS(TØMRERE!B$7:B$18,TØMRERE!$A$7:$A$18,ÅRSTOT!$A11)+SUMIFS(RØRLEGGERE!B$7:B$18,RØRLEGGERE!$A$7:$A$18,ÅRSTOT!$A11)+SUMIFS(MURERE!B$7:B$18,MURERE!$A$7:$A$18,ÅRSTOT!$A11)+SUMIFS('BLIKK OG VENTILASJON'!B$7:B$18,'BLIKK OG VENTILASJON'!$A$7:$A$18,ÅRSTOT!$A11)+SUMIFS(ISOLATØR!B$7:B$18,ISOLATØR!$A$7:$A$18,ÅRSTOT!$A11)+SUMIFS(MALERE!B$7:B$18,MALERE!$A$7:$A$18,ÅRSTOT!$A11)+SUMIFS(TAKTEKKERE!B$7:B$18,TAKTEKKERE!$A$7:$A$18,ÅRSTOT!$A11)</f>
        <v>0</v>
      </c>
      <c r="C11" s="5">
        <f>SUMIFS(BETONG!C$7:C$18,BETONG!$A$7:$A$18,ÅRSTOT!$A11)+SUMIFS(TØMRERE!C$7:C$18,TØMRERE!$A$7:$A$18,ÅRSTOT!$A11)+SUMIFS(RØRLEGGERE!C$7:C$18,RØRLEGGERE!$A$7:$A$18,ÅRSTOT!$A11)+SUMIFS(MURERE!C$7:C$18,MURERE!$A$7:$A$18,ÅRSTOT!$A11)+SUMIFS('BLIKK OG VENTILASJON'!C$7:C$18,'BLIKK OG VENTILASJON'!$A$7:$A$18,ÅRSTOT!$A11)+SUMIFS(ISOLATØR!C$7:C$18,ISOLATØR!$A$7:$A$18,ÅRSTOT!$A11)+SUMIFS(MALERE!C$7:C$18,MALERE!$A$7:$A$18,ÅRSTOT!$A11)+SUMIFS(TAKTEKKERE!C$7:C$18,TAKTEKKERE!$A$7:$A$18,ÅRSTOT!$A11)</f>
        <v>0</v>
      </c>
      <c r="D11" s="5">
        <f>SUMIFS(BETONG!D$7:D$18,BETONG!$A$7:$A$18,ÅRSTOT!$A11)+SUMIFS(TØMRERE!D$7:D$18,TØMRERE!$A$7:$A$18,ÅRSTOT!$A11)+SUMIFS(RØRLEGGERE!D$7:D$18,RØRLEGGERE!$A$7:$A$18,ÅRSTOT!$A11)+SUMIFS(MURERE!D$7:D$18,MURERE!$A$7:$A$18,ÅRSTOT!$A11)+SUMIFS('BLIKK OG VENTILASJON'!D$7:D$18,'BLIKK OG VENTILASJON'!$A$7:$A$18,ÅRSTOT!$A11)+SUMIFS(ISOLATØR!D$7:D$18,ISOLATØR!$A$7:$A$18,ÅRSTOT!$A11)+SUMIFS(MALERE!D$7:D$18,MALERE!$A$7:$A$18,ÅRSTOT!$A11)+SUMIFS(TAKTEKKERE!D$7:D$18,TAKTEKKERE!$A$7:$A$18,ÅRSTOT!$A11)</f>
        <v>0</v>
      </c>
      <c r="E11" s="5">
        <f>SUMIFS(BETONG!E$7:E$18,BETONG!$A$7:$A$18,ÅRSTOT!$A11)+SUMIFS(TØMRERE!E$7:E$18,TØMRERE!$A$7:$A$18,ÅRSTOT!$A11)+SUMIFS(RØRLEGGERE!E$7:E$18,RØRLEGGERE!$A$7:$A$18,ÅRSTOT!$A11)+SUMIFS(MURERE!E$7:E$18,MURERE!$A$7:$A$18,ÅRSTOT!$A11)+SUMIFS('BLIKK OG VENTILASJON'!E$7:E$18,'BLIKK OG VENTILASJON'!$A$7:$A$18,ÅRSTOT!$A11)+SUMIFS(ISOLATØR!E$7:E$18,ISOLATØR!$A$7:$A$18,ÅRSTOT!$A11)+SUMIFS(MALERE!E$7:E$18,MALERE!$A$7:$A$18,ÅRSTOT!$A11)+SUMIFS(TAKTEKKERE!E$7:E$18,TAKTEKKERE!$A$7:$A$18,ÅRSTOT!$A11)</f>
        <v>0</v>
      </c>
      <c r="F11" s="13">
        <f t="shared" si="5"/>
        <v>0</v>
      </c>
      <c r="G11" s="13">
        <f t="shared" si="5"/>
        <v>0</v>
      </c>
      <c r="H11" s="13">
        <f t="shared" si="6"/>
        <v>0</v>
      </c>
      <c r="I11" s="5">
        <f>SUMIFS(BETONG!I$7:I$18,BETONG!$A$7:$A$18,ÅRSTOT!$A11)+SUMIFS(TØMRERE!I$7:I$18,TØMRERE!$A$7:$A$18,ÅRSTOT!$A11)+SUMIFS(RØRLEGGERE!I$7:I$18,RØRLEGGERE!$A$7:$A$18,ÅRSTOT!$A11)+SUMIFS(MURERE!I$7:I$18,MURERE!$A$7:$A$18,ÅRSTOT!$A11)+SUMIFS('BLIKK OG VENTILASJON'!I$7:I$18,'BLIKK OG VENTILASJON'!$A$7:$A$18,ÅRSTOT!$A11)+SUMIFS(ISOLATØR!I$7:I$18,ISOLATØR!$A$7:$A$18,ÅRSTOT!$A11)+SUMIFS(MALERE!I$7:I$18,MALERE!$A$7:$A$18,ÅRSTOT!$A11)+SUMIFS(TAKTEKKERE!I$7:I$18,TAKTEKKERE!$A$7:$A$18,ÅRSTOT!$A11)</f>
        <v>7139951</v>
      </c>
      <c r="J11" s="5">
        <f>SUMIFS(BETONG!J$7:J$18,BETONG!$A$7:$A$18,ÅRSTOT!$A11)+SUMIFS(TØMRERE!J$7:J$18,TØMRERE!$A$7:$A$18,ÅRSTOT!$A11)+SUMIFS(RØRLEGGERE!J$7:J$18,RØRLEGGERE!$A$7:$A$18,ÅRSTOT!$A11)+SUMIFS(MURERE!J$7:J$18,MURERE!$A$7:$A$18,ÅRSTOT!$A11)+SUMIFS('BLIKK OG VENTILASJON'!J$7:J$18,'BLIKK OG VENTILASJON'!$A$7:$A$18,ÅRSTOT!$A11)+SUMIFS(ISOLATØR!J$7:J$18,ISOLATØR!$A$7:$A$18,ÅRSTOT!$A11)+SUMIFS(MALERE!J$7:J$18,MALERE!$A$7:$A$18,ÅRSTOT!$A11)+SUMIFS(TAKTEKKERE!J$7:J$18,TAKTEKKERE!$A$7:$A$18,ÅRSTOT!$A11)</f>
        <v>0</v>
      </c>
      <c r="K11" s="14">
        <v>284.25960797140385</v>
      </c>
      <c r="L11" s="15">
        <f t="shared" si="3"/>
        <v>-1</v>
      </c>
      <c r="M11" s="35">
        <f t="shared" si="4"/>
        <v>-1</v>
      </c>
    </row>
    <row r="12" spans="1:13" x14ac:dyDescent="0.35">
      <c r="A12" s="29" t="s">
        <v>19</v>
      </c>
      <c r="B12" s="5">
        <f>SUMIFS(BETONG!B$7:B$18,BETONG!$A$7:$A$18,ÅRSTOT!$A12)+SUMIFS(TØMRERE!B$7:B$18,TØMRERE!$A$7:$A$18,ÅRSTOT!$A12)+SUMIFS(RØRLEGGERE!B$7:B$18,RØRLEGGERE!$A$7:$A$18,ÅRSTOT!$A12)+SUMIFS(MURERE!B$7:B$18,MURERE!$A$7:$A$18,ÅRSTOT!$A12)+SUMIFS('BLIKK OG VENTILASJON'!B$7:B$18,'BLIKK OG VENTILASJON'!$A$7:$A$18,ÅRSTOT!$A12)+SUMIFS(ISOLATØR!B$7:B$18,ISOLATØR!$A$7:$A$18,ÅRSTOT!$A12)+SUMIFS(MALERE!B$7:B$18,MALERE!$A$7:$A$18,ÅRSTOT!$A12)+SUMIFS(TAKTEKKERE!B$7:B$18,TAKTEKKERE!$A$7:$A$18,ÅRSTOT!$A12)</f>
        <v>26957645.469999995</v>
      </c>
      <c r="C12" s="5">
        <f>SUMIFS(BETONG!C$7:C$18,BETONG!$A$7:$A$18,ÅRSTOT!$A12)+SUMIFS(TØMRERE!C$7:C$18,TØMRERE!$A$7:$A$18,ÅRSTOT!$A12)+SUMIFS(RØRLEGGERE!C$7:C$18,RØRLEGGERE!$A$7:$A$18,ÅRSTOT!$A12)+SUMIFS(MURERE!C$7:C$18,MURERE!$A$7:$A$18,ÅRSTOT!$A12)+SUMIFS('BLIKK OG VENTILASJON'!C$7:C$18,'BLIKK OG VENTILASJON'!$A$7:$A$18,ÅRSTOT!$A12)+SUMIFS(ISOLATØR!C$7:C$18,ISOLATØR!$A$7:$A$18,ÅRSTOT!$A12)+SUMIFS(MALERE!C$7:C$18,MALERE!$A$7:$A$18,ÅRSTOT!$A12)+SUMIFS(TAKTEKKERE!C$7:C$18,TAKTEKKERE!$A$7:$A$18,ÅRSTOT!$A12)</f>
        <v>55635.68</v>
      </c>
      <c r="D12" s="5">
        <f>SUMIFS(BETONG!D$7:D$18,BETONG!$A$7:$A$18,ÅRSTOT!$A12)+SUMIFS(TØMRERE!D$7:D$18,TØMRERE!$A$7:$A$18,ÅRSTOT!$A12)+SUMIFS(RØRLEGGERE!D$7:D$18,RØRLEGGERE!$A$7:$A$18,ÅRSTOT!$A12)+SUMIFS(MURERE!D$7:D$18,MURERE!$A$7:$A$18,ÅRSTOT!$A12)+SUMIFS('BLIKK OG VENTILASJON'!D$7:D$18,'BLIKK OG VENTILASJON'!$A$7:$A$18,ÅRSTOT!$A12)+SUMIFS(ISOLATØR!D$7:D$18,ISOLATØR!$A$7:$A$18,ÅRSTOT!$A12)+SUMIFS(MALERE!D$7:D$18,MALERE!$A$7:$A$18,ÅRSTOT!$A12)+SUMIFS(TAKTEKKERE!D$7:D$18,TAKTEKKERE!$A$7:$A$18,ÅRSTOT!$A12)</f>
        <v>82243.45</v>
      </c>
      <c r="E12" s="5">
        <f>SUMIFS(BETONG!E$7:E$18,BETONG!$A$7:$A$18,ÅRSTOT!$A12)+SUMIFS(TØMRERE!E$7:E$18,TØMRERE!$A$7:$A$18,ÅRSTOT!$A12)+SUMIFS(RØRLEGGERE!E$7:E$18,RØRLEGGERE!$A$7:$A$18,ÅRSTOT!$A12)+SUMIFS(MURERE!E$7:E$18,MURERE!$A$7:$A$18,ÅRSTOT!$A12)+SUMIFS('BLIKK OG VENTILASJON'!E$7:E$18,'BLIKK OG VENTILASJON'!$A$7:$A$18,ÅRSTOT!$A12)+SUMIFS(ISOLATØR!E$7:E$18,ISOLATØR!$A$7:$A$18,ÅRSTOT!$A12)+SUMIFS(MALERE!E$7:E$18,MALERE!$A$7:$A$18,ÅRSTOT!$A12)+SUMIFS(TAKTEKKERE!E$7:E$18,TAKTEKKERE!$A$7:$A$18,ÅRSTOT!$A12)</f>
        <v>298.2</v>
      </c>
      <c r="F12" s="13">
        <f t="shared" si="5"/>
        <v>327.77863124662201</v>
      </c>
      <c r="G12" s="13">
        <f t="shared" si="5"/>
        <v>186.5716968477532</v>
      </c>
      <c r="H12" s="13">
        <f t="shared" si="6"/>
        <v>327.26848990782224</v>
      </c>
      <c r="I12" s="5">
        <f>SUMIFS(BETONG!I$7:I$18,BETONG!$A$7:$A$18,ÅRSTOT!$A12)+SUMIFS(TØMRERE!I$7:I$18,TØMRERE!$A$7:$A$18,ÅRSTOT!$A12)+SUMIFS(RØRLEGGERE!I$7:I$18,RØRLEGGERE!$A$7:$A$18,ÅRSTOT!$A12)+SUMIFS(MURERE!I$7:I$18,MURERE!$A$7:$A$18,ÅRSTOT!$A12)+SUMIFS('BLIKK OG VENTILASJON'!I$7:I$18,'BLIKK OG VENTILASJON'!$A$7:$A$18,ÅRSTOT!$A12)+SUMIFS(ISOLATØR!I$7:I$18,ISOLATØR!$A$7:$A$18,ÅRSTOT!$A12)+SUMIFS(MALERE!I$7:I$18,MALERE!$A$7:$A$18,ÅRSTOT!$A12)+SUMIFS(TAKTEKKERE!I$7:I$18,TAKTEKKERE!$A$7:$A$18,ÅRSTOT!$A12)</f>
        <v>11796373</v>
      </c>
      <c r="J12" s="5">
        <f>SUMIFS(BETONG!J$7:J$18,BETONG!$A$7:$A$18,ÅRSTOT!$A12)+SUMIFS(TØMRERE!J$7:J$18,TØMRERE!$A$7:$A$18,ÅRSTOT!$A12)+SUMIFS(RØRLEGGERE!J$7:J$18,RØRLEGGERE!$A$7:$A$18,ÅRSTOT!$A12)+SUMIFS(MURERE!J$7:J$18,MURERE!$A$7:$A$18,ÅRSTOT!$A12)+SUMIFS('BLIKK OG VENTILASJON'!J$7:J$18,'BLIKK OG VENTILASJON'!$A$7:$A$18,ÅRSTOT!$A12)+SUMIFS(ISOLATØR!J$7:J$18,ISOLATØR!$A$7:$A$18,ÅRSTOT!$A12)+SUMIFS(MALERE!J$7:J$18,MALERE!$A$7:$A$18,ÅRSTOT!$A12)+SUMIFS(TAKTEKKERE!J$7:J$18,TAKTEKKERE!$A$7:$A$18,ÅRSTOT!$A12)</f>
        <v>438619</v>
      </c>
      <c r="K12" s="14">
        <v>331.95725467981021</v>
      </c>
      <c r="L12" s="15">
        <f t="shared" si="3"/>
        <v>1.2852486497332694</v>
      </c>
      <c r="M12" s="35">
        <f t="shared" si="4"/>
        <v>-1.4124604014184045E-2</v>
      </c>
    </row>
    <row r="13" spans="1:13" x14ac:dyDescent="0.35">
      <c r="A13" s="29" t="s">
        <v>20</v>
      </c>
      <c r="B13" s="5">
        <f>SUMIFS(BETONG!B$7:B$18,BETONG!$A$7:$A$18,ÅRSTOT!$A13)+SUMIFS(TØMRERE!B$7:B$18,TØMRERE!$A$7:$A$18,ÅRSTOT!$A13)+SUMIFS(RØRLEGGERE!B$7:B$18,RØRLEGGERE!$A$7:$A$18,ÅRSTOT!$A13)+SUMIFS(MURERE!B$7:B$18,MURERE!$A$7:$A$18,ÅRSTOT!$A13)+SUMIFS('BLIKK OG VENTILASJON'!B$7:B$18,'BLIKK OG VENTILASJON'!$A$7:$A$18,ÅRSTOT!$A13)+SUMIFS(ISOLATØR!B$7:B$18,ISOLATØR!$A$7:$A$18,ÅRSTOT!$A13)+SUMIFS(MALERE!B$7:B$18,MALERE!$A$7:$A$18,ÅRSTOT!$A13)+SUMIFS(TAKTEKKERE!B$7:B$18,TAKTEKKERE!$A$7:$A$18,ÅRSTOT!$A13)</f>
        <v>16119606.689999999</v>
      </c>
      <c r="C13" s="5">
        <f>SUMIFS(BETONG!C$7:C$18,BETONG!$A$7:$A$18,ÅRSTOT!$A13)+SUMIFS(TØMRERE!C$7:C$18,TØMRERE!$A$7:$A$18,ÅRSTOT!$A13)+SUMIFS(RØRLEGGERE!C$7:C$18,RØRLEGGERE!$A$7:$A$18,ÅRSTOT!$A13)+SUMIFS(MURERE!C$7:C$18,MURERE!$A$7:$A$18,ÅRSTOT!$A13)+SUMIFS('BLIKK OG VENTILASJON'!C$7:C$18,'BLIKK OG VENTILASJON'!$A$7:$A$18,ÅRSTOT!$A13)+SUMIFS(ISOLATØR!C$7:C$18,ISOLATØR!$A$7:$A$18,ÅRSTOT!$A13)+SUMIFS(MALERE!C$7:C$18,MALERE!$A$7:$A$18,ÅRSTOT!$A13)+SUMIFS(TAKTEKKERE!C$7:C$18,TAKTEKKERE!$A$7:$A$18,ÅRSTOT!$A13)</f>
        <v>0</v>
      </c>
      <c r="D13" s="5">
        <f>SUMIFS(BETONG!D$7:D$18,BETONG!$A$7:$A$18,ÅRSTOT!$A13)+SUMIFS(TØMRERE!D$7:D$18,TØMRERE!$A$7:$A$18,ÅRSTOT!$A13)+SUMIFS(RØRLEGGERE!D$7:D$18,RØRLEGGERE!$A$7:$A$18,ÅRSTOT!$A13)+SUMIFS(MURERE!D$7:D$18,MURERE!$A$7:$A$18,ÅRSTOT!$A13)+SUMIFS('BLIKK OG VENTILASJON'!D$7:D$18,'BLIKK OG VENTILASJON'!$A$7:$A$18,ÅRSTOT!$A13)+SUMIFS(ISOLATØR!D$7:D$18,ISOLATØR!$A$7:$A$18,ÅRSTOT!$A13)+SUMIFS(MALERE!D$7:D$18,MALERE!$A$7:$A$18,ÅRSTOT!$A13)+SUMIFS(TAKTEKKERE!D$7:D$18,TAKTEKKERE!$A$7:$A$18,ÅRSTOT!$A13)</f>
        <v>47026.92</v>
      </c>
      <c r="E13" s="5">
        <f>SUMIFS(BETONG!E$7:E$18,BETONG!$A$7:$A$18,ÅRSTOT!$A13)+SUMIFS(TØMRERE!E$7:E$18,TØMRERE!$A$7:$A$18,ÅRSTOT!$A13)+SUMIFS(RØRLEGGERE!E$7:E$18,RØRLEGGERE!$A$7:$A$18,ÅRSTOT!$A13)+SUMIFS(MURERE!E$7:E$18,MURERE!$A$7:$A$18,ÅRSTOT!$A13)+SUMIFS('BLIKK OG VENTILASJON'!E$7:E$18,'BLIKK OG VENTILASJON'!$A$7:$A$18,ÅRSTOT!$A13)+SUMIFS(ISOLATØR!E$7:E$18,ISOLATØR!$A$7:$A$18,ÅRSTOT!$A13)+SUMIFS(MALERE!E$7:E$18,MALERE!$A$7:$A$18,ÅRSTOT!$A13)+SUMIFS(TAKTEKKERE!E$7:E$18,TAKTEKKERE!$A$7:$A$18,ÅRSTOT!$A13)</f>
        <v>0</v>
      </c>
      <c r="F13" s="13">
        <f t="shared" si="5"/>
        <v>342.77402581330011</v>
      </c>
      <c r="G13" s="13">
        <f t="shared" si="5"/>
        <v>0</v>
      </c>
      <c r="H13" s="13">
        <f t="shared" si="6"/>
        <v>342.77402581330011</v>
      </c>
      <c r="I13" s="5">
        <f>SUMIFS(BETONG!I$7:I$18,BETONG!$A$7:$A$18,ÅRSTOT!$A13)+SUMIFS(TØMRERE!I$7:I$18,TØMRERE!$A$7:$A$18,ÅRSTOT!$A13)+SUMIFS(RØRLEGGERE!I$7:I$18,RØRLEGGERE!$A$7:$A$18,ÅRSTOT!$A13)+SUMIFS(MURERE!I$7:I$18,MURERE!$A$7:$A$18,ÅRSTOT!$A13)+SUMIFS('BLIKK OG VENTILASJON'!I$7:I$18,'BLIKK OG VENTILASJON'!$A$7:$A$18,ÅRSTOT!$A13)+SUMIFS(ISOLATØR!I$7:I$18,ISOLATØR!$A$7:$A$18,ÅRSTOT!$A13)+SUMIFS(MALERE!I$7:I$18,MALERE!$A$7:$A$18,ÅRSTOT!$A13)+SUMIFS(TAKTEKKERE!I$7:I$18,TAKTEKKERE!$A$7:$A$18,ÅRSTOT!$A13)</f>
        <v>37531606.549999997</v>
      </c>
      <c r="J13" s="5">
        <f>SUMIFS(BETONG!J$7:J$18,BETONG!$A$7:$A$18,ÅRSTOT!$A13)+SUMIFS(TØMRERE!J$7:J$18,TØMRERE!$A$7:$A$18,ÅRSTOT!$A13)+SUMIFS(RØRLEGGERE!J$7:J$18,RØRLEGGERE!$A$7:$A$18,ÅRSTOT!$A13)+SUMIFS(MURERE!J$7:J$18,MURERE!$A$7:$A$18,ÅRSTOT!$A13)+SUMIFS('BLIKK OG VENTILASJON'!J$7:J$18,'BLIKK OG VENTILASJON'!$A$7:$A$18,ÅRSTOT!$A13)+SUMIFS(ISOLATØR!J$7:J$18,ISOLATØR!$A$7:$A$18,ÅRSTOT!$A13)+SUMIFS(MALERE!J$7:J$18,MALERE!$A$7:$A$18,ÅRSTOT!$A13)+SUMIFS(TAKTEKKERE!J$7:J$18,TAKTEKKERE!$A$7:$A$18,ÅRSTOT!$A13)</f>
        <v>0</v>
      </c>
      <c r="K13" s="14">
        <v>333.350256876233</v>
      </c>
      <c r="L13" s="15">
        <f t="shared" si="3"/>
        <v>-0.57050581704981662</v>
      </c>
      <c r="M13" s="35">
        <f t="shared" si="4"/>
        <v>2.8269871532050406E-2</v>
      </c>
    </row>
    <row r="14" spans="1:13" x14ac:dyDescent="0.35">
      <c r="A14" s="29" t="s">
        <v>21</v>
      </c>
      <c r="B14" s="4">
        <f>SUMIFS(BETONG!B$7:B$18,BETONG!$A$7:$A$18,ÅRSTOT!$A14)+SUMIFS(TØMRERE!B$7:B$18,TØMRERE!$A$7:$A$18,ÅRSTOT!$A14)+SUMIFS(RØRLEGGERE!B$7:B$18,RØRLEGGERE!$A$7:$A$18,ÅRSTOT!$A14)+SUMIFS(MURERE!B$7:B$18,MURERE!$A$7:$A$18,ÅRSTOT!$A14)+SUMIFS('BLIKK OG VENTILASJON'!B$7:B$18,'BLIKK OG VENTILASJON'!$A$7:$A$18,ÅRSTOT!$A14)+SUMIFS(ISOLATØR!B$7:B$18,ISOLATØR!$A$7:$A$18,ÅRSTOT!$A14)+SUMIFS(MALERE!B$7:B$18,MALERE!$A$7:$A$18,ÅRSTOT!$A14)+SUMIFS(TAKTEKKERE!B$7:B$18,TAKTEKKERE!$A$7:$A$18,ÅRSTOT!$A14)</f>
        <v>4264119.4300000006</v>
      </c>
      <c r="C14" s="5">
        <f>SUMIFS(BETONG!C$7:C$18,BETONG!$A$7:$A$18,ÅRSTOT!$A14)+SUMIFS(TØMRERE!C$7:C$18,TØMRERE!$A$7:$A$18,ÅRSTOT!$A14)+SUMIFS(RØRLEGGERE!C$7:C$18,RØRLEGGERE!$A$7:$A$18,ÅRSTOT!$A14)+SUMIFS(MURERE!C$7:C$18,MURERE!$A$7:$A$18,ÅRSTOT!$A14)+SUMIFS('BLIKK OG VENTILASJON'!C$7:C$18,'BLIKK OG VENTILASJON'!$A$7:$A$18,ÅRSTOT!$A14)+SUMIFS(ISOLATØR!C$7:C$18,ISOLATØR!$A$7:$A$18,ÅRSTOT!$A14)+SUMIFS(MALERE!C$7:C$18,MALERE!$A$7:$A$18,ÅRSTOT!$A14)+SUMIFS(TAKTEKKERE!C$7:C$18,TAKTEKKERE!$A$7:$A$18,ÅRSTOT!$A14)</f>
        <v>0</v>
      </c>
      <c r="D14" s="5">
        <f>SUMIFS(BETONG!D$7:D$18,BETONG!$A$7:$A$18,ÅRSTOT!$A14)+SUMIFS(TØMRERE!D$7:D$18,TØMRERE!$A$7:$A$18,ÅRSTOT!$A14)+SUMIFS(RØRLEGGERE!D$7:D$18,RØRLEGGERE!$A$7:$A$18,ÅRSTOT!$A14)+SUMIFS(MURERE!D$7:D$18,MURERE!$A$7:$A$18,ÅRSTOT!$A14)+SUMIFS('BLIKK OG VENTILASJON'!D$7:D$18,'BLIKK OG VENTILASJON'!$A$7:$A$18,ÅRSTOT!$A14)+SUMIFS(ISOLATØR!D$7:D$18,ISOLATØR!$A$7:$A$18,ÅRSTOT!$A14)+SUMIFS(MALERE!D$7:D$18,MALERE!$A$7:$A$18,ÅRSTOT!$A14)+SUMIFS(TAKTEKKERE!D$7:D$18,TAKTEKKERE!$A$7:$A$18,ÅRSTOT!$A14)</f>
        <v>14430</v>
      </c>
      <c r="E14" s="5">
        <f>SUMIFS(BETONG!E$7:E$18,BETONG!$A$7:$A$18,ÅRSTOT!$A14)+SUMIFS(TØMRERE!E$7:E$18,TØMRERE!$A$7:$A$18,ÅRSTOT!$A14)+SUMIFS(RØRLEGGERE!E$7:E$18,RØRLEGGERE!$A$7:$A$18,ÅRSTOT!$A14)+SUMIFS(MURERE!E$7:E$18,MURERE!$A$7:$A$18,ÅRSTOT!$A14)+SUMIFS('BLIKK OG VENTILASJON'!E$7:E$18,'BLIKK OG VENTILASJON'!$A$7:$A$18,ÅRSTOT!$A14)+SUMIFS(ISOLATØR!E$7:E$18,ISOLATØR!$A$7:$A$18,ÅRSTOT!$A14)+SUMIFS(MALERE!E$7:E$18,MALERE!$A$7:$A$18,ÅRSTOT!$A14)+SUMIFS(TAKTEKKERE!E$7:E$18,TAKTEKKERE!$A$7:$A$18,ÅRSTOT!$A14)</f>
        <v>0</v>
      </c>
      <c r="F14" s="13">
        <f t="shared" si="5"/>
        <v>295.50377200277205</v>
      </c>
      <c r="G14" s="13">
        <f t="shared" si="5"/>
        <v>0</v>
      </c>
      <c r="H14" s="13">
        <f t="shared" si="6"/>
        <v>295.50377200277205</v>
      </c>
      <c r="I14" s="5">
        <f>SUMIFS(BETONG!I$7:I$18,BETONG!$A$7:$A$18,ÅRSTOT!$A14)+SUMIFS(TØMRERE!I$7:I$18,TØMRERE!$A$7:$A$18,ÅRSTOT!$A14)+SUMIFS(RØRLEGGERE!I$7:I$18,RØRLEGGERE!$A$7:$A$18,ÅRSTOT!$A14)+SUMIFS(MURERE!I$7:I$18,MURERE!$A$7:$A$18,ÅRSTOT!$A14)+SUMIFS('BLIKK OG VENTILASJON'!I$7:I$18,'BLIKK OG VENTILASJON'!$A$7:$A$18,ÅRSTOT!$A14)+SUMIFS(ISOLATØR!I$7:I$18,ISOLATØR!$A$7:$A$18,ÅRSTOT!$A14)+SUMIFS(MALERE!I$7:I$18,MALERE!$A$7:$A$18,ÅRSTOT!$A14)+SUMIFS(TAKTEKKERE!I$7:I$18,TAKTEKKERE!$A$7:$A$18,ÅRSTOT!$A14)</f>
        <v>4461131.5</v>
      </c>
      <c r="J14" s="5">
        <f>SUMIFS(BETONG!J$7:J$18,BETONG!$A$7:$A$18,ÅRSTOT!$A14)+SUMIFS(TØMRERE!J$7:J$18,TØMRERE!$A$7:$A$18,ÅRSTOT!$A14)+SUMIFS(RØRLEGGERE!J$7:J$18,RØRLEGGERE!$A$7:$A$18,ÅRSTOT!$A14)+SUMIFS(MURERE!J$7:J$18,MURERE!$A$7:$A$18,ÅRSTOT!$A14)+SUMIFS('BLIKK OG VENTILASJON'!J$7:J$18,'BLIKK OG VENTILASJON'!$A$7:$A$18,ÅRSTOT!$A14)+SUMIFS(ISOLATØR!J$7:J$18,ISOLATØR!$A$7:$A$18,ÅRSTOT!$A14)+SUMIFS(MALERE!J$7:J$18,MALERE!$A$7:$A$18,ÅRSTOT!$A14)+SUMIFS(TAKTEKKERE!J$7:J$18,TAKTEKKERE!$A$7:$A$18,ÅRSTOT!$A14)</f>
        <v>0</v>
      </c>
      <c r="K14" s="14">
        <v>293.07860578883003</v>
      </c>
      <c r="L14" s="15">
        <f t="shared" si="3"/>
        <v>-4.4161906009719587E-2</v>
      </c>
      <c r="M14" s="35">
        <f t="shared" si="4"/>
        <v>8.2747978393530684E-3</v>
      </c>
    </row>
    <row r="15" spans="1:13" x14ac:dyDescent="0.35">
      <c r="A15" s="29" t="s">
        <v>22</v>
      </c>
      <c r="B15" s="5">
        <f>SUMIFS(BETONG!B$7:B$18,BETONG!$A$7:$A$18,ÅRSTOT!$A15)+SUMIFS(TØMRERE!B$7:B$18,TØMRERE!$A$7:$A$18,ÅRSTOT!$A15)+SUMIFS(RØRLEGGERE!B$7:B$18,RØRLEGGERE!$A$7:$A$18,ÅRSTOT!$A15)+SUMIFS(MURERE!B$7:B$18,MURERE!$A$7:$A$18,ÅRSTOT!$A15)+SUMIFS('BLIKK OG VENTILASJON'!B$7:B$18,'BLIKK OG VENTILASJON'!$A$7:$A$18,ÅRSTOT!$A15)+SUMIFS(ISOLATØR!B$7:B$18,ISOLATØR!$A$7:$A$18,ÅRSTOT!$A15)+SUMIFS(MALERE!B$7:B$18,MALERE!$A$7:$A$18,ÅRSTOT!$A15)+SUMIFS(TAKTEKKERE!B$7:B$18,TAKTEKKERE!$A$7:$A$18,ÅRSTOT!$A15)</f>
        <v>21394768.93</v>
      </c>
      <c r="C15" s="5">
        <f>SUMIFS(BETONG!C$7:C$18,BETONG!$A$7:$A$18,ÅRSTOT!$A15)+SUMIFS(TØMRERE!C$7:C$18,TØMRERE!$A$7:$A$18,ÅRSTOT!$A15)+SUMIFS(RØRLEGGERE!C$7:C$18,RØRLEGGERE!$A$7:$A$18,ÅRSTOT!$A15)+SUMIFS(MURERE!C$7:C$18,MURERE!$A$7:$A$18,ÅRSTOT!$A15)+SUMIFS('BLIKK OG VENTILASJON'!C$7:C$18,'BLIKK OG VENTILASJON'!$A$7:$A$18,ÅRSTOT!$A15)+SUMIFS(ISOLATØR!C$7:C$18,ISOLATØR!$A$7:$A$18,ÅRSTOT!$A15)+SUMIFS(MALERE!C$7:C$18,MALERE!$A$7:$A$18,ÅRSTOT!$A15)+SUMIFS(TAKTEKKERE!C$7:C$18,TAKTEKKERE!$A$7:$A$18,ÅRSTOT!$A15)</f>
        <v>0</v>
      </c>
      <c r="D15" s="5">
        <f>SUMIFS(BETONG!D$7:D$18,BETONG!$A$7:$A$18,ÅRSTOT!$A15)+SUMIFS(TØMRERE!D$7:D$18,TØMRERE!$A$7:$A$18,ÅRSTOT!$A15)+SUMIFS(RØRLEGGERE!D$7:D$18,RØRLEGGERE!$A$7:$A$18,ÅRSTOT!$A15)+SUMIFS(MURERE!D$7:D$18,MURERE!$A$7:$A$18,ÅRSTOT!$A15)+SUMIFS('BLIKK OG VENTILASJON'!D$7:D$18,'BLIKK OG VENTILASJON'!$A$7:$A$18,ÅRSTOT!$A15)+SUMIFS(ISOLATØR!D$7:D$18,ISOLATØR!$A$7:$A$18,ÅRSTOT!$A15)+SUMIFS(MALERE!D$7:D$18,MALERE!$A$7:$A$18,ÅRSTOT!$A15)+SUMIFS(TAKTEKKERE!D$7:D$18,TAKTEKKERE!$A$7:$A$18,ÅRSTOT!$A15)</f>
        <v>63194</v>
      </c>
      <c r="E15" s="5">
        <f>SUMIFS(BETONG!E$7:E$18,BETONG!$A$7:$A$18,ÅRSTOT!$A15)+SUMIFS(TØMRERE!E$7:E$18,TØMRERE!$A$7:$A$18,ÅRSTOT!$A15)+SUMIFS(RØRLEGGERE!E$7:E$18,RØRLEGGERE!$A$7:$A$18,ÅRSTOT!$A15)+SUMIFS(MURERE!E$7:E$18,MURERE!$A$7:$A$18,ÅRSTOT!$A15)+SUMIFS('BLIKK OG VENTILASJON'!E$7:E$18,'BLIKK OG VENTILASJON'!$A$7:$A$18,ÅRSTOT!$A15)+SUMIFS(ISOLATØR!E$7:E$18,ISOLATØR!$A$7:$A$18,ÅRSTOT!$A15)+SUMIFS(MALERE!E$7:E$18,MALERE!$A$7:$A$18,ÅRSTOT!$A15)+SUMIFS(TAKTEKKERE!E$7:E$18,TAKTEKKERE!$A$7:$A$18,ÅRSTOT!$A15)</f>
        <v>0</v>
      </c>
      <c r="F15" s="13">
        <f t="shared" si="5"/>
        <v>338.55696632591702</v>
      </c>
      <c r="G15" s="13">
        <f t="shared" si="5"/>
        <v>0</v>
      </c>
      <c r="H15" s="13">
        <f t="shared" si="6"/>
        <v>338.55696632591702</v>
      </c>
      <c r="I15" s="5">
        <f>SUMIFS(BETONG!I$7:I$18,BETONG!$A$7:$A$18,ÅRSTOT!$A15)+SUMIFS(TØMRERE!I$7:I$18,TØMRERE!$A$7:$A$18,ÅRSTOT!$A15)+SUMIFS(RØRLEGGERE!I$7:I$18,RØRLEGGERE!$A$7:$A$18,ÅRSTOT!$A15)+SUMIFS(MURERE!I$7:I$18,MURERE!$A$7:$A$18,ÅRSTOT!$A15)+SUMIFS('BLIKK OG VENTILASJON'!I$7:I$18,'BLIKK OG VENTILASJON'!$A$7:$A$18,ÅRSTOT!$A15)+SUMIFS(ISOLATØR!I$7:I$18,ISOLATØR!$A$7:$A$18,ÅRSTOT!$A15)+SUMIFS(MALERE!I$7:I$18,MALERE!$A$7:$A$18,ÅRSTOT!$A15)+SUMIFS(TAKTEKKERE!I$7:I$18,TAKTEKKERE!$A$7:$A$18,ÅRSTOT!$A15)</f>
        <v>14382440.640000001</v>
      </c>
      <c r="J15" s="5">
        <f>SUMIFS(BETONG!J$7:J$18,BETONG!$A$7:$A$18,ÅRSTOT!$A15)+SUMIFS(TØMRERE!J$7:J$18,TØMRERE!$A$7:$A$18,ÅRSTOT!$A15)+SUMIFS(RØRLEGGERE!J$7:J$18,RØRLEGGERE!$A$7:$A$18,ÅRSTOT!$A15)+SUMIFS(MURERE!J$7:J$18,MURERE!$A$7:$A$18,ÅRSTOT!$A15)+SUMIFS('BLIKK OG VENTILASJON'!J$7:J$18,'BLIKK OG VENTILASJON'!$A$7:$A$18,ÅRSTOT!$A15)+SUMIFS(ISOLATØR!J$7:J$18,ISOLATØR!$A$7:$A$18,ÅRSTOT!$A15)+SUMIFS(MALERE!J$7:J$18,MALERE!$A$7:$A$18,ÅRSTOT!$A15)+SUMIFS(TAKTEKKERE!J$7:J$18,TAKTEKKERE!$A$7:$A$18,ÅRSTOT!$A15)</f>
        <v>2568097</v>
      </c>
      <c r="K15" s="14">
        <v>305.04981585003054</v>
      </c>
      <c r="L15" s="15">
        <f t="shared" si="3"/>
        <v>0.48756177518977745</v>
      </c>
      <c r="M15" s="35">
        <f t="shared" si="4"/>
        <v>0.1098415692614591</v>
      </c>
    </row>
    <row r="16" spans="1:13" x14ac:dyDescent="0.35">
      <c r="A16" s="29" t="s">
        <v>23</v>
      </c>
      <c r="B16" s="5">
        <f>SUMIFS(BETONG!B$7:B$18,BETONG!$A$7:$A$18,ÅRSTOT!$A16)+SUMIFS(TØMRERE!B$7:B$18,TØMRERE!$A$7:$A$18,ÅRSTOT!$A16)+SUMIFS(RØRLEGGERE!B$7:B$18,RØRLEGGERE!$A$7:$A$18,ÅRSTOT!$A16)+SUMIFS(MURERE!B$7:B$18,MURERE!$A$7:$A$18,ÅRSTOT!$A16)+SUMIFS('BLIKK OG VENTILASJON'!B$7:B$18,'BLIKK OG VENTILASJON'!$A$7:$A$18,ÅRSTOT!$A16)+SUMIFS(ISOLATØR!B$7:B$18,ISOLATØR!$A$7:$A$18,ÅRSTOT!$A16)+SUMIFS(MALERE!B$7:B$18,MALERE!$A$7:$A$18,ÅRSTOT!$A16)+SUMIFS(TAKTEKKERE!B$7:B$18,TAKTEKKERE!$A$7:$A$18,ÅRSTOT!$A16)</f>
        <v>128409100.63</v>
      </c>
      <c r="C16" s="5">
        <f>SUMIFS(BETONG!C$7:C$18,BETONG!$A$7:$A$18,ÅRSTOT!$A16)+SUMIFS(TØMRERE!C$7:C$18,TØMRERE!$A$7:$A$18,ÅRSTOT!$A16)+SUMIFS(RØRLEGGERE!C$7:C$18,RØRLEGGERE!$A$7:$A$18,ÅRSTOT!$A16)+SUMIFS(MURERE!C$7:C$18,MURERE!$A$7:$A$18,ÅRSTOT!$A16)+SUMIFS('BLIKK OG VENTILASJON'!C$7:C$18,'BLIKK OG VENTILASJON'!$A$7:$A$18,ÅRSTOT!$A16)+SUMIFS(ISOLATØR!C$7:C$18,ISOLATØR!$A$7:$A$18,ÅRSTOT!$A16)+SUMIFS(MALERE!C$7:C$18,MALERE!$A$7:$A$18,ÅRSTOT!$A16)+SUMIFS(TAKTEKKERE!C$7:C$18,TAKTEKKERE!$A$7:$A$18,ÅRSTOT!$A16)</f>
        <v>11540575.77</v>
      </c>
      <c r="D16" s="5">
        <f>SUMIFS(BETONG!D$7:D$18,BETONG!$A$7:$A$18,ÅRSTOT!$A16)+SUMIFS(TØMRERE!D$7:D$18,TØMRERE!$A$7:$A$18,ÅRSTOT!$A16)+SUMIFS(RØRLEGGERE!D$7:D$18,RØRLEGGERE!$A$7:$A$18,ÅRSTOT!$A16)+SUMIFS(MURERE!D$7:D$18,MURERE!$A$7:$A$18,ÅRSTOT!$A16)+SUMIFS('BLIKK OG VENTILASJON'!D$7:D$18,'BLIKK OG VENTILASJON'!$A$7:$A$18,ÅRSTOT!$A16)+SUMIFS(ISOLATØR!D$7:D$18,ISOLATØR!$A$7:$A$18,ÅRSTOT!$A16)+SUMIFS(MALERE!D$7:D$18,MALERE!$A$7:$A$18,ÅRSTOT!$A16)+SUMIFS(TAKTEKKERE!D$7:D$18,TAKTEKKERE!$A$7:$A$18,ÅRSTOT!$A16)</f>
        <v>392837.38</v>
      </c>
      <c r="E16" s="5">
        <f>SUMIFS(BETONG!E$7:E$18,BETONG!$A$7:$A$18,ÅRSTOT!$A16)+SUMIFS(TØMRERE!E$7:E$18,TØMRERE!$A$7:$A$18,ÅRSTOT!$A16)+SUMIFS(RØRLEGGERE!E$7:E$18,RØRLEGGERE!$A$7:$A$18,ÅRSTOT!$A16)+SUMIFS(MURERE!E$7:E$18,MURERE!$A$7:$A$18,ÅRSTOT!$A16)+SUMIFS('BLIKK OG VENTILASJON'!E$7:E$18,'BLIKK OG VENTILASJON'!$A$7:$A$18,ÅRSTOT!$A16)+SUMIFS(ISOLATØR!E$7:E$18,ISOLATØR!$A$7:$A$18,ÅRSTOT!$A16)+SUMIFS(MALERE!E$7:E$18,MALERE!$A$7:$A$18,ÅRSTOT!$A16)+SUMIFS(TAKTEKKERE!E$7:E$18,TAKTEKKERE!$A$7:$A$18,ÅRSTOT!$A16)</f>
        <v>54916.45</v>
      </c>
      <c r="F16" s="13">
        <f>IF(D16=0,0,B16/D16)</f>
        <v>326.87597252074124</v>
      </c>
      <c r="G16" s="13">
        <f t="shared" si="5"/>
        <v>210.14788410394337</v>
      </c>
      <c r="H16" s="13">
        <f>IF(D16+E16=0,0,(B16+C16)/(D16+E16))</f>
        <v>312.5594177497041</v>
      </c>
      <c r="I16" s="5">
        <f>SUMIFS(BETONG!I$7:I$18,BETONG!$A$7:$A$18,ÅRSTOT!$A16)+SUMIFS(TØMRERE!I$7:I$18,TØMRERE!$A$7:$A$18,ÅRSTOT!$A16)+SUMIFS(RØRLEGGERE!I$7:I$18,RØRLEGGERE!$A$7:$A$18,ÅRSTOT!$A16)+SUMIFS(MURERE!I$7:I$18,MURERE!$A$7:$A$18,ÅRSTOT!$A16)+SUMIFS('BLIKK OG VENTILASJON'!I$7:I$18,'BLIKK OG VENTILASJON'!$A$7:$A$18,ÅRSTOT!$A16)+SUMIFS(ISOLATØR!I$7:I$18,ISOLATØR!$A$7:$A$18,ÅRSTOT!$A16)+SUMIFS(MALERE!I$7:I$18,MALERE!$A$7:$A$18,ÅRSTOT!$A16)+SUMIFS(TAKTEKKERE!I$7:I$18,TAKTEKKERE!$A$7:$A$18,ÅRSTOT!$A16)</f>
        <v>158804706.35000002</v>
      </c>
      <c r="J16" s="5">
        <f>SUMIFS(BETONG!J$7:J$18,BETONG!$A$7:$A$18,ÅRSTOT!$A16)+SUMIFS(TØMRERE!J$7:J$18,TØMRERE!$A$7:$A$18,ÅRSTOT!$A16)+SUMIFS(RØRLEGGERE!J$7:J$18,RØRLEGGERE!$A$7:$A$18,ÅRSTOT!$A16)+SUMIFS(MURERE!J$7:J$18,MURERE!$A$7:$A$18,ÅRSTOT!$A16)+SUMIFS('BLIKK OG VENTILASJON'!J$7:J$18,'BLIKK OG VENTILASJON'!$A$7:$A$18,ÅRSTOT!$A16)+SUMIFS(ISOLATØR!J$7:J$18,ISOLATØR!$A$7:$A$18,ÅRSTOT!$A16)+SUMIFS(MALERE!J$7:J$18,MALERE!$A$7:$A$18,ÅRSTOT!$A16)+SUMIFS(TAKTEKKERE!J$7:J$18,TAKTEKKERE!$A$7:$A$18,ÅRSTOT!$A16)</f>
        <v>21229822.509999998</v>
      </c>
      <c r="K16" s="14">
        <v>298.52669971994248</v>
      </c>
      <c r="L16" s="15">
        <f t="shared" si="3"/>
        <v>-0.19140242388666476</v>
      </c>
      <c r="M16" s="35">
        <f t="shared" si="4"/>
        <v>4.7006576105005533E-2</v>
      </c>
    </row>
    <row r="17" spans="1:15" x14ac:dyDescent="0.35">
      <c r="A17" s="29" t="s">
        <v>24</v>
      </c>
      <c r="B17" s="5">
        <f>SUMIFS(BETONG!B$7:B$18,BETONG!$A$7:$A$18,ÅRSTOT!$A17)+SUMIFS(TØMRERE!B$7:B$18,TØMRERE!$A$7:$A$18,ÅRSTOT!$A17)+SUMIFS(RØRLEGGERE!B$7:B$18,RØRLEGGERE!$A$7:$A$18,ÅRSTOT!$A17)+SUMIFS(MURERE!B$7:B$18,MURERE!$A$7:$A$18,ÅRSTOT!$A17)+SUMIFS('BLIKK OG VENTILASJON'!B$7:B$18,'BLIKK OG VENTILASJON'!$A$7:$A$18,ÅRSTOT!$A17)+SUMIFS(ISOLATØR!B$7:B$18,ISOLATØR!$A$7:$A$18,ÅRSTOT!$A17)+SUMIFS(MALERE!B$7:B$18,MALERE!$A$7:$A$18,ÅRSTOT!$A17)+SUMIFS(TAKTEKKERE!B$7:B$18,TAKTEKKERE!$A$7:$A$18,ÅRSTOT!$A17)</f>
        <v>790021</v>
      </c>
      <c r="C17" s="5">
        <f>SUMIFS(BETONG!C$7:C$18,BETONG!$A$7:$A$18,ÅRSTOT!$A17)+SUMIFS(TØMRERE!C$7:C$18,TØMRERE!$A$7:$A$18,ÅRSTOT!$A17)+SUMIFS(RØRLEGGERE!C$7:C$18,RØRLEGGERE!$A$7:$A$18,ÅRSTOT!$A17)+SUMIFS(MURERE!C$7:C$18,MURERE!$A$7:$A$18,ÅRSTOT!$A17)+SUMIFS('BLIKK OG VENTILASJON'!C$7:C$18,'BLIKK OG VENTILASJON'!$A$7:$A$18,ÅRSTOT!$A17)+SUMIFS(ISOLATØR!C$7:C$18,ISOLATØR!$A$7:$A$18,ÅRSTOT!$A17)+SUMIFS(MALERE!C$7:C$18,MALERE!$A$7:$A$18,ÅRSTOT!$A17)+SUMIFS(TAKTEKKERE!C$7:C$18,TAKTEKKERE!$A$7:$A$18,ÅRSTOT!$A17)</f>
        <v>0</v>
      </c>
      <c r="D17" s="5">
        <f>SUMIFS(BETONG!D$7:D$18,BETONG!$A$7:$A$18,ÅRSTOT!$A17)+SUMIFS(TØMRERE!D$7:D$18,TØMRERE!$A$7:$A$18,ÅRSTOT!$A17)+SUMIFS(RØRLEGGERE!D$7:D$18,RØRLEGGERE!$A$7:$A$18,ÅRSTOT!$A17)+SUMIFS(MURERE!D$7:D$18,MURERE!$A$7:$A$18,ÅRSTOT!$A17)+SUMIFS('BLIKK OG VENTILASJON'!D$7:D$18,'BLIKK OG VENTILASJON'!$A$7:$A$18,ÅRSTOT!$A17)+SUMIFS(ISOLATØR!D$7:D$18,ISOLATØR!$A$7:$A$18,ÅRSTOT!$A17)+SUMIFS(MALERE!D$7:D$18,MALERE!$A$7:$A$18,ÅRSTOT!$A17)+SUMIFS(TAKTEKKERE!D$7:D$18,TAKTEKKERE!$A$7:$A$18,ÅRSTOT!$A17)</f>
        <v>2810.5</v>
      </c>
      <c r="E17" s="5">
        <f>SUMIFS(BETONG!E$7:E$18,BETONG!$A$7:$A$18,ÅRSTOT!$A17)+SUMIFS(TØMRERE!E$7:E$18,TØMRERE!$A$7:$A$18,ÅRSTOT!$A17)+SUMIFS(RØRLEGGERE!E$7:E$18,RØRLEGGERE!$A$7:$A$18,ÅRSTOT!$A17)+SUMIFS(MURERE!E$7:E$18,MURERE!$A$7:$A$18,ÅRSTOT!$A17)+SUMIFS('BLIKK OG VENTILASJON'!E$7:E$18,'BLIKK OG VENTILASJON'!$A$7:$A$18,ÅRSTOT!$A17)+SUMIFS(ISOLATØR!E$7:E$18,ISOLATØR!$A$7:$A$18,ÅRSTOT!$A17)+SUMIFS(MALERE!E$7:E$18,MALERE!$A$7:$A$18,ÅRSTOT!$A17)+SUMIFS(TAKTEKKERE!E$7:E$18,TAKTEKKERE!$A$7:$A$18,ÅRSTOT!$A17)</f>
        <v>0</v>
      </c>
      <c r="F17" s="13">
        <f t="shared" si="5"/>
        <v>281.0962462195339</v>
      </c>
      <c r="G17" s="13">
        <f t="shared" si="5"/>
        <v>0</v>
      </c>
      <c r="H17" s="13">
        <f t="shared" si="6"/>
        <v>281.0962462195339</v>
      </c>
      <c r="I17" s="5">
        <f>SUMIFS(BETONG!I$7:I$18,BETONG!$A$7:$A$18,ÅRSTOT!$A17)+SUMIFS(TØMRERE!I$7:I$18,TØMRERE!$A$7:$A$18,ÅRSTOT!$A17)+SUMIFS(RØRLEGGERE!I$7:I$18,RØRLEGGERE!$A$7:$A$18,ÅRSTOT!$A17)+SUMIFS(MURERE!I$7:I$18,MURERE!$A$7:$A$18,ÅRSTOT!$A17)+SUMIFS('BLIKK OG VENTILASJON'!I$7:I$18,'BLIKK OG VENTILASJON'!$A$7:$A$18,ÅRSTOT!$A17)+SUMIFS(ISOLATØR!I$7:I$18,ISOLATØR!$A$7:$A$18,ÅRSTOT!$A17)+SUMIFS(MALERE!I$7:I$18,MALERE!$A$7:$A$18,ÅRSTOT!$A17)+SUMIFS(TAKTEKKERE!I$7:I$18,TAKTEKKERE!$A$7:$A$18,ÅRSTOT!$A17)</f>
        <v>4819741.7</v>
      </c>
      <c r="J17" s="5">
        <f>SUMIFS(BETONG!J$7:J$18,BETONG!$A$7:$A$18,ÅRSTOT!$A17)+SUMIFS(TØMRERE!J$7:J$18,TØMRERE!$A$7:$A$18,ÅRSTOT!$A17)+SUMIFS(RØRLEGGERE!J$7:J$18,RØRLEGGERE!$A$7:$A$18,ÅRSTOT!$A17)+SUMIFS(MURERE!J$7:J$18,MURERE!$A$7:$A$18,ÅRSTOT!$A17)+SUMIFS('BLIKK OG VENTILASJON'!J$7:J$18,'BLIKK OG VENTILASJON'!$A$7:$A$18,ÅRSTOT!$A17)+SUMIFS(ISOLATØR!J$7:J$18,ISOLATØR!$A$7:$A$18,ÅRSTOT!$A17)+SUMIFS(MALERE!J$7:J$18,MALERE!$A$7:$A$18,ÅRSTOT!$A17)+SUMIFS(TAKTEKKERE!J$7:J$18,TAKTEKKERE!$A$7:$A$18,ÅRSTOT!$A17)</f>
        <v>0</v>
      </c>
      <c r="K17" s="14">
        <v>450.41437005798633</v>
      </c>
      <c r="L17" s="15">
        <f t="shared" si="3"/>
        <v>-0.83608644421753975</v>
      </c>
      <c r="M17" s="35">
        <f t="shared" si="4"/>
        <v>-0.37591634524594414</v>
      </c>
    </row>
    <row r="18" spans="1:15" x14ac:dyDescent="0.35">
      <c r="A18" s="29" t="s">
        <v>25</v>
      </c>
      <c r="B18" s="5">
        <f>SUMIFS(BETONG!B$7:B$18,BETONG!$A$7:$A$18,ÅRSTOT!$A18)+SUMIFS(TØMRERE!B$7:B$18,TØMRERE!$A$7:$A$18,ÅRSTOT!$A18)+SUMIFS(RØRLEGGERE!B$7:B$18,RØRLEGGERE!$A$7:$A$18,ÅRSTOT!$A18)+SUMIFS(MURERE!B$7:B$18,MURERE!$A$7:$A$18,ÅRSTOT!$A18)+SUMIFS('BLIKK OG VENTILASJON'!B$7:B$18,'BLIKK OG VENTILASJON'!$A$7:$A$18,ÅRSTOT!$A18)+SUMIFS(ISOLATØR!B$7:B$18,ISOLATØR!$A$7:$A$18,ÅRSTOT!$A18)+SUMIFS(MALERE!B$7:B$18,MALERE!$A$7:$A$18,ÅRSTOT!$A18)+SUMIFS(TAKTEKKERE!B$7:B$18,TAKTEKKERE!$A$7:$A$18,ÅRSTOT!$A18)</f>
        <v>15024754</v>
      </c>
      <c r="C18" s="5">
        <f>SUMIFS(BETONG!C$7:C$18,BETONG!$A$7:$A$18,ÅRSTOT!$A18)+SUMIFS(TØMRERE!C$7:C$18,TØMRERE!$A$7:$A$18,ÅRSTOT!$A18)+SUMIFS(RØRLEGGERE!C$7:C$18,RØRLEGGERE!$A$7:$A$18,ÅRSTOT!$A18)+SUMIFS(MURERE!C$7:C$18,MURERE!$A$7:$A$18,ÅRSTOT!$A18)+SUMIFS('BLIKK OG VENTILASJON'!C$7:C$18,'BLIKK OG VENTILASJON'!$A$7:$A$18,ÅRSTOT!$A18)+SUMIFS(ISOLATØR!C$7:C$18,ISOLATØR!$A$7:$A$18,ÅRSTOT!$A18)+SUMIFS(MALERE!C$7:C$18,MALERE!$A$7:$A$18,ÅRSTOT!$A18)+SUMIFS(TAKTEKKERE!C$7:C$18,TAKTEKKERE!$A$7:$A$18,ÅRSTOT!$A18)</f>
        <v>0</v>
      </c>
      <c r="D18" s="5">
        <f>SUMIFS(BETONG!D$7:D$18,BETONG!$A$7:$A$18,ÅRSTOT!$A18)+SUMIFS(TØMRERE!D$7:D$18,TØMRERE!$A$7:$A$18,ÅRSTOT!$A18)+SUMIFS(RØRLEGGERE!D$7:D$18,RØRLEGGERE!$A$7:$A$18,ÅRSTOT!$A18)+SUMIFS(MURERE!D$7:D$18,MURERE!$A$7:$A$18,ÅRSTOT!$A18)+SUMIFS('BLIKK OG VENTILASJON'!D$7:D$18,'BLIKK OG VENTILASJON'!$A$7:$A$18,ÅRSTOT!$A18)+SUMIFS(ISOLATØR!D$7:D$18,ISOLATØR!$A$7:$A$18,ÅRSTOT!$A18)+SUMIFS(MALERE!D$7:D$18,MALERE!$A$7:$A$18,ÅRSTOT!$A18)+SUMIFS(TAKTEKKERE!D$7:D$18,TAKTEKKERE!$A$7:$A$18,ÅRSTOT!$A18)</f>
        <v>48347.5</v>
      </c>
      <c r="E18" s="5">
        <f>SUMIFS(BETONG!E$7:E$18,BETONG!$A$7:$A$18,ÅRSTOT!$A18)+SUMIFS(TØMRERE!E$7:E$18,TØMRERE!$A$7:$A$18,ÅRSTOT!$A18)+SUMIFS(RØRLEGGERE!E$7:E$18,RØRLEGGERE!$A$7:$A$18,ÅRSTOT!$A18)+SUMIFS(MURERE!E$7:E$18,MURERE!$A$7:$A$18,ÅRSTOT!$A18)+SUMIFS('BLIKK OG VENTILASJON'!E$7:E$18,'BLIKK OG VENTILASJON'!$A$7:$A$18,ÅRSTOT!$A18)+SUMIFS(ISOLATØR!E$7:E$18,ISOLATØR!$A$7:$A$18,ÅRSTOT!$A18)+SUMIFS(MALERE!E$7:E$18,MALERE!$A$7:$A$18,ÅRSTOT!$A18)+SUMIFS(TAKTEKKERE!E$7:E$18,TAKTEKKERE!$A$7:$A$18,ÅRSTOT!$A18)</f>
        <v>0</v>
      </c>
      <c r="F18" s="13">
        <f t="shared" si="5"/>
        <v>310.76589275557166</v>
      </c>
      <c r="G18" s="13">
        <f t="shared" si="5"/>
        <v>0</v>
      </c>
      <c r="H18" s="13">
        <f t="shared" si="6"/>
        <v>310.76589275557166</v>
      </c>
      <c r="I18" s="5">
        <f>SUMIFS(BETONG!I$7:I$18,BETONG!$A$7:$A$18,ÅRSTOT!$A18)+SUMIFS(TØMRERE!I$7:I$18,TØMRERE!$A$7:$A$18,ÅRSTOT!$A18)+SUMIFS(RØRLEGGERE!I$7:I$18,RØRLEGGERE!$A$7:$A$18,ÅRSTOT!$A18)+SUMIFS(MURERE!I$7:I$18,MURERE!$A$7:$A$18,ÅRSTOT!$A18)+SUMIFS('BLIKK OG VENTILASJON'!I$7:I$18,'BLIKK OG VENTILASJON'!$A$7:$A$18,ÅRSTOT!$A18)+SUMIFS(ISOLATØR!I$7:I$18,ISOLATØR!$A$7:$A$18,ÅRSTOT!$A18)+SUMIFS(MALERE!I$7:I$18,MALERE!$A$7:$A$18,ÅRSTOT!$A18)+SUMIFS(TAKTEKKERE!I$7:I$18,TAKTEKKERE!$A$7:$A$18,ÅRSTOT!$A18)</f>
        <v>13918078</v>
      </c>
      <c r="J18" s="5">
        <f>SUMIFS(BETONG!J$7:J$18,BETONG!$A$7:$A$18,ÅRSTOT!$A18)+SUMIFS(TØMRERE!J$7:J$18,TØMRERE!$A$7:$A$18,ÅRSTOT!$A18)+SUMIFS(RØRLEGGERE!J$7:J$18,RØRLEGGERE!$A$7:$A$18,ÅRSTOT!$A18)+SUMIFS(MURERE!J$7:J$18,MURERE!$A$7:$A$18,ÅRSTOT!$A18)+SUMIFS('BLIKK OG VENTILASJON'!J$7:J$18,'BLIKK OG VENTILASJON'!$A$7:$A$18,ÅRSTOT!$A18)+SUMIFS(ISOLATØR!J$7:J$18,ISOLATØR!$A$7:$A$18,ÅRSTOT!$A18)+SUMIFS(MALERE!J$7:J$18,MALERE!$A$7:$A$18,ÅRSTOT!$A18)+SUMIFS(TAKTEKKERE!J$7:J$18,TAKTEKKERE!$A$7:$A$18,ÅRSTOT!$A18)</f>
        <v>2949901</v>
      </c>
      <c r="K18" s="14">
        <v>286.66207584587494</v>
      </c>
      <c r="L18" s="15">
        <f t="shared" si="3"/>
        <v>7.9513565019537893E-2</v>
      </c>
      <c r="M18" s="35">
        <f t="shared" si="4"/>
        <v>8.4084428812467804E-2</v>
      </c>
    </row>
    <row r="19" spans="1:15" x14ac:dyDescent="0.35">
      <c r="A19" s="29" t="s">
        <v>26</v>
      </c>
      <c r="B19" s="5">
        <f>SUMIFS(BETONG!B$7:B$18,BETONG!$A$7:$A$18,ÅRSTOT!$A19)+SUMIFS(TØMRERE!B$7:B$18,TØMRERE!$A$7:$A$18,ÅRSTOT!$A19)+SUMIFS(RØRLEGGERE!B$7:B$18,RØRLEGGERE!$A$7:$A$18,ÅRSTOT!$A19)+SUMIFS(MURERE!B$7:B$18,MURERE!$A$7:$A$18,ÅRSTOT!$A19)+SUMIFS('BLIKK OG VENTILASJON'!B$7:B$18,'BLIKK OG VENTILASJON'!$A$7:$A$18,ÅRSTOT!$A19)+SUMIFS(ISOLATØR!B$7:B$18,ISOLATØR!$A$7:$A$18,ÅRSTOT!$A19)+SUMIFS(MALERE!B$7:B$18,MALERE!$A$7:$A$18,ÅRSTOT!$A19)+SUMIFS(TAKTEKKERE!B$7:B$18,TAKTEKKERE!$A$7:$A$18,ÅRSTOT!$A19)</f>
        <v>144211257.96000001</v>
      </c>
      <c r="C19" s="5">
        <f>SUMIFS(BETONG!C$7:C$18,BETONG!$A$7:$A$18,ÅRSTOT!$A19)+SUMIFS(TØMRERE!C$7:C$18,TØMRERE!$A$7:$A$18,ÅRSTOT!$A19)+SUMIFS(RØRLEGGERE!C$7:C$18,RØRLEGGERE!$A$7:$A$18,ÅRSTOT!$A19)+SUMIFS(MURERE!C$7:C$18,MURERE!$A$7:$A$18,ÅRSTOT!$A19)+SUMIFS('BLIKK OG VENTILASJON'!C$7:C$18,'BLIKK OG VENTILASJON'!$A$7:$A$18,ÅRSTOT!$A19)+SUMIFS(ISOLATØR!C$7:C$18,ISOLATØR!$A$7:$A$18,ÅRSTOT!$A19)+SUMIFS(MALERE!C$7:C$18,MALERE!$A$7:$A$18,ÅRSTOT!$A19)+SUMIFS(TAKTEKKERE!C$7:C$18,TAKTEKKERE!$A$7:$A$18,ÅRSTOT!$A19)</f>
        <v>1561955.6400000001</v>
      </c>
      <c r="D19" s="5">
        <f>SUMIFS(BETONG!D$7:D$18,BETONG!$A$7:$A$18,ÅRSTOT!$A19)+SUMIFS(TØMRERE!D$7:D$18,TØMRERE!$A$7:$A$18,ÅRSTOT!$A19)+SUMIFS(RØRLEGGERE!D$7:D$18,RØRLEGGERE!$A$7:$A$18,ÅRSTOT!$A19)+SUMIFS(MURERE!D$7:D$18,MURERE!$A$7:$A$18,ÅRSTOT!$A19)+SUMIFS('BLIKK OG VENTILASJON'!D$7:D$18,'BLIKK OG VENTILASJON'!$A$7:$A$18,ÅRSTOT!$A19)+SUMIFS(ISOLATØR!D$7:D$18,ISOLATØR!$A$7:$A$18,ÅRSTOT!$A19)+SUMIFS(MALERE!D$7:D$18,MALERE!$A$7:$A$18,ÅRSTOT!$A19)+SUMIFS(TAKTEKKERE!D$7:D$18,TAKTEKKERE!$A$7:$A$18,ÅRSTOT!$A19)</f>
        <v>416110.5</v>
      </c>
      <c r="E19" s="5">
        <f>SUMIFS(BETONG!E$7:E$18,BETONG!$A$7:$A$18,ÅRSTOT!$A19)+SUMIFS(TØMRERE!E$7:E$18,TØMRERE!$A$7:$A$18,ÅRSTOT!$A19)+SUMIFS(RØRLEGGERE!E$7:E$18,RØRLEGGERE!$A$7:$A$18,ÅRSTOT!$A19)+SUMIFS(MURERE!E$7:E$18,MURERE!$A$7:$A$18,ÅRSTOT!$A19)+SUMIFS('BLIKK OG VENTILASJON'!E$7:E$18,'BLIKK OG VENTILASJON'!$A$7:$A$18,ÅRSTOT!$A19)+SUMIFS(ISOLATØR!E$7:E$18,ISOLATØR!$A$7:$A$18,ÅRSTOT!$A19)+SUMIFS(MALERE!E$7:E$18,MALERE!$A$7:$A$18,ÅRSTOT!$A19)+SUMIFS(TAKTEKKERE!E$7:E$18,TAKTEKKERE!$A$7:$A$18,ÅRSTOT!$A19)</f>
        <v>9005</v>
      </c>
      <c r="F19" s="13">
        <f t="shared" si="5"/>
        <v>346.56962023308716</v>
      </c>
      <c r="G19" s="13">
        <f t="shared" si="5"/>
        <v>173.45426318711827</v>
      </c>
      <c r="H19" s="13">
        <f t="shared" si="6"/>
        <v>342.90260787950569</v>
      </c>
      <c r="I19" s="5">
        <f>SUMIFS(BETONG!I$7:I$18,BETONG!$A$7:$A$18,ÅRSTOT!$A19)+SUMIFS(TØMRERE!I$7:I$18,TØMRERE!$A$7:$A$18,ÅRSTOT!$A19)+SUMIFS(RØRLEGGERE!I$7:I$18,RØRLEGGERE!$A$7:$A$18,ÅRSTOT!$A19)+SUMIFS(MURERE!I$7:I$18,MURERE!$A$7:$A$18,ÅRSTOT!$A19)+SUMIFS('BLIKK OG VENTILASJON'!I$7:I$18,'BLIKK OG VENTILASJON'!$A$7:$A$18,ÅRSTOT!$A19)+SUMIFS(ISOLATØR!I$7:I$18,ISOLATØR!$A$7:$A$18,ÅRSTOT!$A19)+SUMIFS(MALERE!I$7:I$18,MALERE!$A$7:$A$18,ÅRSTOT!$A19)+SUMIFS(TAKTEKKERE!I$7:I$18,TAKTEKKERE!$A$7:$A$18,ÅRSTOT!$A19)</f>
        <v>146003922.09999999</v>
      </c>
      <c r="J19" s="5">
        <f>SUMIFS(BETONG!J$7:J$18,BETONG!$A$7:$A$18,ÅRSTOT!$A19)+SUMIFS(TØMRERE!J$7:J$18,TØMRERE!$A$7:$A$18,ÅRSTOT!$A19)+SUMIFS(RØRLEGGERE!J$7:J$18,RØRLEGGERE!$A$7:$A$18,ÅRSTOT!$A19)+SUMIFS(MURERE!J$7:J$18,MURERE!$A$7:$A$18,ÅRSTOT!$A19)+SUMIFS('BLIKK OG VENTILASJON'!J$7:J$18,'BLIKK OG VENTILASJON'!$A$7:$A$18,ÅRSTOT!$A19)+SUMIFS(ISOLATØR!J$7:J$18,ISOLATØR!$A$7:$A$18,ÅRSTOT!$A19)+SUMIFS(MALERE!J$7:J$18,MALERE!$A$7:$A$18,ÅRSTOT!$A19)+SUMIFS(TAKTEKKERE!J$7:J$18,TAKTEKKERE!$A$7:$A$18,ÅRSTOT!$A19)</f>
        <v>4522933.07</v>
      </c>
      <c r="K19" s="14">
        <v>332.0000970426118</v>
      </c>
      <c r="L19" s="15">
        <f t="shared" si="3"/>
        <v>-1.2278191669208493E-2</v>
      </c>
      <c r="M19" s="35">
        <f t="shared" si="4"/>
        <v>3.2838878464226992E-2</v>
      </c>
    </row>
    <row r="20" spans="1:15" s="1" customFormat="1" thickBot="1" x14ac:dyDescent="0.35">
      <c r="A20" s="30" t="s">
        <v>27</v>
      </c>
      <c r="B20" s="36">
        <f>SUM(B7:B19)</f>
        <v>379033836.19</v>
      </c>
      <c r="C20" s="36">
        <f>SUM(C7:C19)</f>
        <v>13158167.09</v>
      </c>
      <c r="D20" s="36">
        <f>SUM(D7:D19)</f>
        <v>1134248.28</v>
      </c>
      <c r="E20" s="36">
        <f>SUM(E7:E19)</f>
        <v>64219.649999999994</v>
      </c>
      <c r="F20" s="37">
        <f>IF(D20=0,0,B20/D20)</f>
        <v>334.17184127446944</v>
      </c>
      <c r="G20" s="37">
        <f>IF(E20=0,0,C20/E20)</f>
        <v>204.89316104961645</v>
      </c>
      <c r="H20" s="37">
        <f>IF(D20+E20=0,0,(B20+C20)/(D20+E20))</f>
        <v>327.24447059672258</v>
      </c>
      <c r="I20" s="38">
        <f>SUM(I7:I19)</f>
        <v>444655128.75999999</v>
      </c>
      <c r="J20" s="38">
        <f>SUM(J7:J19)</f>
        <v>31709372.579999998</v>
      </c>
      <c r="K20" s="39">
        <v>309.79849765710844</v>
      </c>
      <c r="L20" s="33">
        <f>IF(I20=0,0,(B20-I20)/I20)</f>
        <v>-0.14757795047365507</v>
      </c>
      <c r="M20" s="34">
        <f>IF(K20=0,0,(H20-K20)/K20)</f>
        <v>5.6313936547632039E-2</v>
      </c>
    </row>
    <row r="23" spans="1:15" ht="20" x14ac:dyDescent="0.4">
      <c r="A23" s="73" t="str">
        <f>"MÅLESTATISTIKK FOR ALLE BYGGFAG - 2. HALVÅR "&amp;FORS!$A$14</f>
        <v>MÅLESTATISTIKK FOR ALLE BYGGFAG - 2. HALVÅR 2022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5" ht="16" thickBot="1" x14ac:dyDescent="0.4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5" x14ac:dyDescent="0.35">
      <c r="A25" s="20"/>
      <c r="B25" s="21" t="s">
        <v>4</v>
      </c>
      <c r="C25" s="22"/>
      <c r="D25" s="21" t="s">
        <v>5</v>
      </c>
      <c r="E25" s="22"/>
      <c r="F25" s="21" t="str">
        <f>"Fortjeneste 2. halvår  "&amp;FORS!$A$14-0</f>
        <v>Fortjeneste 2. halvår  2022</v>
      </c>
      <c r="G25" s="23"/>
      <c r="H25" s="22"/>
      <c r="I25" s="21" t="str">
        <f>" 2. halvår  "&amp;FORS!$A$14-1</f>
        <v xml:space="preserve"> 2. halvår  2021</v>
      </c>
      <c r="J25" s="23"/>
      <c r="K25" s="22"/>
      <c r="L25" s="21" t="s">
        <v>6</v>
      </c>
      <c r="M25" s="24"/>
    </row>
    <row r="26" spans="1:15" x14ac:dyDescent="0.35">
      <c r="A26" s="25"/>
      <c r="B26" s="9" t="s">
        <v>7</v>
      </c>
      <c r="C26" s="9" t="s">
        <v>7</v>
      </c>
      <c r="D26" s="9" t="s">
        <v>7</v>
      </c>
      <c r="E26" s="9" t="s">
        <v>7</v>
      </c>
      <c r="F26" s="9" t="s">
        <v>7</v>
      </c>
      <c r="G26" s="9" t="s">
        <v>7</v>
      </c>
      <c r="H26" s="10" t="s">
        <v>8</v>
      </c>
      <c r="I26" s="9" t="s">
        <v>7</v>
      </c>
      <c r="J26" s="9" t="s">
        <v>7</v>
      </c>
      <c r="K26" s="10" t="s">
        <v>9</v>
      </c>
      <c r="L26" s="9" t="s">
        <v>7</v>
      </c>
      <c r="M26" s="26" t="s">
        <v>9</v>
      </c>
    </row>
    <row r="27" spans="1:15" x14ac:dyDescent="0.35">
      <c r="A27" s="27"/>
      <c r="B27" s="11" t="s">
        <v>10</v>
      </c>
      <c r="C27" s="11" t="s">
        <v>11</v>
      </c>
      <c r="D27" s="11" t="s">
        <v>10</v>
      </c>
      <c r="E27" s="11" t="s">
        <v>11</v>
      </c>
      <c r="F27" s="11" t="s">
        <v>10</v>
      </c>
      <c r="G27" s="11" t="s">
        <v>11</v>
      </c>
      <c r="H27" s="12" t="s">
        <v>12</v>
      </c>
      <c r="I27" s="11" t="s">
        <v>10</v>
      </c>
      <c r="J27" s="11" t="s">
        <v>11</v>
      </c>
      <c r="K27" s="12" t="s">
        <v>13</v>
      </c>
      <c r="L27" s="11" t="s">
        <v>10</v>
      </c>
      <c r="M27" s="28" t="s">
        <v>13</v>
      </c>
      <c r="O27" s="16"/>
    </row>
    <row r="28" spans="1:15" x14ac:dyDescent="0.35">
      <c r="A28" s="29" t="s">
        <v>14</v>
      </c>
      <c r="B28" s="5">
        <f>SUMIFS(BETONG!B$27:B$38,BETONG!$A$27:$A$38,ÅRSTOT!$A28)+SUMIFS(TØMRERE!B$27:B$38,TØMRERE!$A$27:$A$38,ÅRSTOT!$A28)+SUMIFS(RØRLEGGERE!B$27:B$38,RØRLEGGERE!$A$27:$A$38,ÅRSTOT!$A28)+SUMIFS(MURERE!B$27:B$38,MURERE!$A$27:$A$38,ÅRSTOT!$A28)+SUMIFS('BLIKK OG VENTILASJON'!B$27:B$38,'BLIKK OG VENTILASJON'!$A$27:$A$38,ÅRSTOT!$A28)+SUMIFS(ISOLATØR!B$27:B$38,ISOLATØR!$A$27:$A$38,ÅRSTOT!$A28)+SUMIFS(MALERE!B$27:B$38,MALERE!$A$27:$A$38,ÅRSTOT!$A28)+SUMIFS(TAKTEKKERE!B$27:B$38,TAKTEKKERE!$A$27:$A$38,ÅRSTOT!$A28)</f>
        <v>3533298</v>
      </c>
      <c r="C28" s="5">
        <f>SUMIFS(BETONG!C$27:C$38,BETONG!$A$27:$A$38,ÅRSTOT!$A28)+SUMIFS(TØMRERE!C$27:C$38,TØMRERE!$A$27:$A$38,ÅRSTOT!$A28)+SUMIFS(RØRLEGGERE!C$27:C$38,RØRLEGGERE!$A$27:$A$38,ÅRSTOT!$A28)+SUMIFS(MURERE!C$27:C$38,MURERE!$A$27:$A$38,ÅRSTOT!$A28)+SUMIFS('BLIKK OG VENTILASJON'!C$27:C$38,'BLIKK OG VENTILASJON'!$A$27:$A$38,ÅRSTOT!$A28)+SUMIFS(ISOLATØR!C$27:C$38,ISOLATØR!$A$27:$A$38,ÅRSTOT!$A28)+SUMIFS(MALERE!C$27:C$38,MALERE!$A$27:$A$38,ÅRSTOT!$A28)+SUMIFS(TAKTEKKERE!C$27:C$38,TAKTEKKERE!$A$27:$A$38,ÅRSTOT!$A28)</f>
        <v>0</v>
      </c>
      <c r="D28" s="5">
        <f>SUMIFS(BETONG!D$27:D$38,BETONG!$A$27:$A$38,ÅRSTOT!$A28)+SUMIFS(TØMRERE!D$27:D$38,TØMRERE!$A$27:$A$38,ÅRSTOT!$A28)+SUMIFS(RØRLEGGERE!D$27:D$38,RØRLEGGERE!$A$27:$A$38,ÅRSTOT!$A28)+SUMIFS(MURERE!D$27:D$38,MURERE!$A$27:$A$38,ÅRSTOT!$A28)+SUMIFS('BLIKK OG VENTILASJON'!D$27:D$38,'BLIKK OG VENTILASJON'!$A$27:$A$38,ÅRSTOT!$A28)+SUMIFS(ISOLATØR!D$27:D$38,ISOLATØR!$A$27:$A$38,ÅRSTOT!$A28)+SUMIFS(MALERE!D$27:D$38,MALERE!$A$27:$A$38,ÅRSTOT!$A28)+SUMIFS(TAKTEKKERE!D$27:D$38,TAKTEKKERE!$A$27:$A$38,ÅRSTOT!$A28)</f>
        <v>10196.5</v>
      </c>
      <c r="E28" s="5">
        <f>SUMIFS(BETONG!E$27:E$38,BETONG!$A$27:$A$38,ÅRSTOT!$A28)+SUMIFS(TØMRERE!E$27:E$38,TØMRERE!$A$27:$A$38,ÅRSTOT!$A28)+SUMIFS(RØRLEGGERE!E$27:E$38,RØRLEGGERE!$A$27:$A$38,ÅRSTOT!$A28)+SUMIFS(MURERE!E$27:E$38,MURERE!$A$27:$A$38,ÅRSTOT!$A28)+SUMIFS('BLIKK OG VENTILASJON'!E$27:E$38,'BLIKK OG VENTILASJON'!$A$27:$A$38,ÅRSTOT!$A28)+SUMIFS(ISOLATØR!E$27:E$38,ISOLATØR!$A$27:$A$38,ÅRSTOT!$A28)+SUMIFS(MALERE!E$27:E$38,MALERE!$A$27:$A$38,ÅRSTOT!$A28)+SUMIFS(TAKTEKKERE!E$27:E$38,TAKTEKKERE!$A$27:$A$38,ÅRSTOT!$A28)</f>
        <v>0</v>
      </c>
      <c r="F28" s="13">
        <f>IF(D28=0,0,B28/D28)</f>
        <v>346.5206688569607</v>
      </c>
      <c r="G28" s="13">
        <f t="shared" ref="F28:G41" si="7">IF(E28=0,0,C28/E28)</f>
        <v>0</v>
      </c>
      <c r="H28" s="13">
        <f t="shared" ref="H28:H41" si="8">IF(D28+E28=0,0,(B28+C28)/(D28+E28))</f>
        <v>346.5206688569607</v>
      </c>
      <c r="I28" s="5">
        <f>SUMIFS(BETONG!I$27:I$38,BETONG!$A$27:$A$38,ÅRSTOT!$A28)+SUMIFS(TØMRERE!I$27:I$38,TØMRERE!$A$27:$A$38,ÅRSTOT!$A28)+SUMIFS(RØRLEGGERE!I$27:I$38,RØRLEGGERE!$A$27:$A$38,ÅRSTOT!$A28)+SUMIFS(MURERE!I$27:I$38,MURERE!$A$27:$A$38,ÅRSTOT!$A28)+SUMIFS('BLIKK OG VENTILASJON'!I$27:I$38,'BLIKK OG VENTILASJON'!$A$27:$A$38,ÅRSTOT!$A28)+SUMIFS(ISOLATØR!I$27:I$38,ISOLATØR!$A$27:$A$38,ÅRSTOT!$A28)+SUMIFS(MALERE!I$27:I$38,MALERE!$A$27:$A$38,ÅRSTOT!$A28)+SUMIFS(TAKTEKKERE!I$27:I$38,TAKTEKKERE!$A$27:$A$38,ÅRSTOT!$A28)</f>
        <v>10963288</v>
      </c>
      <c r="J28" s="5">
        <f>SUMIFS(BETONG!J$27:J$38,BETONG!$A$27:$A$38,ÅRSTOT!$A28)+SUMIFS(TØMRERE!J$27:J$38,TØMRERE!$A$27:$A$38,ÅRSTOT!$A28)+SUMIFS(RØRLEGGERE!J$27:J$38,RØRLEGGERE!$A$27:$A$38,ÅRSTOT!$A28)+SUMIFS(MURERE!J$27:J$38,MURERE!$A$27:$A$38,ÅRSTOT!$A28)+SUMIFS('BLIKK OG VENTILASJON'!J$27:J$38,'BLIKK OG VENTILASJON'!$A$27:$A$38,ÅRSTOT!$A28)+SUMIFS(ISOLATØR!J$27:J$38,ISOLATØR!$A$27:$A$38,ÅRSTOT!$A28)+SUMIFS(MALERE!J$27:J$38,MALERE!$A$27:$A$38,ÅRSTOT!$A28)+SUMIFS(TAKTEKKERE!J$27:J$38,TAKTEKKERE!$A$27:$A$38,ÅRSTOT!$A28)</f>
        <v>0</v>
      </c>
      <c r="K28" s="14">
        <v>307.84645474222236</v>
      </c>
      <c r="L28" s="15">
        <f>IF(I28=0,0,(B28-I28)/I28)</f>
        <v>-0.67771548097614509</v>
      </c>
      <c r="M28" s="35">
        <f t="shared" ref="M28:M41" si="9">IF(K28=0,0,(H28-K28)/K28)</f>
        <v>0.12562825889004467</v>
      </c>
    </row>
    <row r="29" spans="1:15" x14ac:dyDescent="0.35">
      <c r="A29" s="29" t="s">
        <v>15</v>
      </c>
      <c r="B29" s="5">
        <f>SUMIFS(BETONG!B$27:B$38,BETONG!$A$27:$A$38,ÅRSTOT!$A29)+SUMIFS(TØMRERE!B$27:B$38,TØMRERE!$A$27:$A$38,ÅRSTOT!$A29)+SUMIFS(RØRLEGGERE!B$27:B$38,RØRLEGGERE!$A$27:$A$38,ÅRSTOT!$A29)+SUMIFS(MURERE!B$27:B$38,MURERE!$A$27:$A$38,ÅRSTOT!$A29)+SUMIFS('BLIKK OG VENTILASJON'!B$27:B$38,'BLIKK OG VENTILASJON'!$A$27:$A$38,ÅRSTOT!$A29)+SUMIFS(ISOLATØR!B$27:B$38,ISOLATØR!$A$27:$A$38,ÅRSTOT!$A29)+SUMIFS(MALERE!B$27:B$38,MALERE!$A$27:$A$38,ÅRSTOT!$A29)+SUMIFS(TAKTEKKERE!B$27:B$38,TAKTEKKERE!$A$27:$A$38,ÅRSTOT!$A29)</f>
        <v>24232798.079999998</v>
      </c>
      <c r="C29" s="5">
        <f>SUMIFS(BETONG!C$27:C$38,BETONG!$A$27:$A$38,ÅRSTOT!$A29)+SUMIFS(TØMRERE!C$27:C$38,TØMRERE!$A$27:$A$38,ÅRSTOT!$A29)+SUMIFS(RØRLEGGERE!C$27:C$38,RØRLEGGERE!$A$27:$A$38,ÅRSTOT!$A29)+SUMIFS(MURERE!C$27:C$38,MURERE!$A$27:$A$38,ÅRSTOT!$A29)+SUMIFS('BLIKK OG VENTILASJON'!C$27:C$38,'BLIKK OG VENTILASJON'!$A$27:$A$38,ÅRSTOT!$A29)+SUMIFS(ISOLATØR!C$27:C$38,ISOLATØR!$A$27:$A$38,ÅRSTOT!$A29)+SUMIFS(MALERE!C$27:C$38,MALERE!$A$27:$A$38,ÅRSTOT!$A29)+SUMIFS(TAKTEKKERE!C$27:C$38,TAKTEKKERE!$A$27:$A$38,ÅRSTOT!$A29)</f>
        <v>0</v>
      </c>
      <c r="D29" s="5">
        <f>SUMIFS(BETONG!D$27:D$38,BETONG!$A$27:$A$38,ÅRSTOT!$A29)+SUMIFS(TØMRERE!D$27:D$38,TØMRERE!$A$27:$A$38,ÅRSTOT!$A29)+SUMIFS(RØRLEGGERE!D$27:D$38,RØRLEGGERE!$A$27:$A$38,ÅRSTOT!$A29)+SUMIFS(MURERE!D$27:D$38,MURERE!$A$27:$A$38,ÅRSTOT!$A29)+SUMIFS('BLIKK OG VENTILASJON'!D$27:D$38,'BLIKK OG VENTILASJON'!$A$27:$A$38,ÅRSTOT!$A29)+SUMIFS(ISOLATØR!D$27:D$38,ISOLATØR!$A$27:$A$38,ÅRSTOT!$A29)+SUMIFS(MALERE!D$27:D$38,MALERE!$A$27:$A$38,ÅRSTOT!$A29)+SUMIFS(TAKTEKKERE!D$27:D$38,TAKTEKKERE!$A$27:$A$38,ÅRSTOT!$A29)</f>
        <v>73741.62000000001</v>
      </c>
      <c r="E29" s="5">
        <f>SUMIFS(BETONG!E$27:E$38,BETONG!$A$27:$A$38,ÅRSTOT!$A29)+SUMIFS(TØMRERE!E$27:E$38,TØMRERE!$A$27:$A$38,ÅRSTOT!$A29)+SUMIFS(RØRLEGGERE!E$27:E$38,RØRLEGGERE!$A$27:$A$38,ÅRSTOT!$A29)+SUMIFS(MURERE!E$27:E$38,MURERE!$A$27:$A$38,ÅRSTOT!$A29)+SUMIFS('BLIKK OG VENTILASJON'!E$27:E$38,'BLIKK OG VENTILASJON'!$A$27:$A$38,ÅRSTOT!$A29)+SUMIFS(ISOLATØR!E$27:E$38,ISOLATØR!$A$27:$A$38,ÅRSTOT!$A29)+SUMIFS(MALERE!E$27:E$38,MALERE!$A$27:$A$38,ÅRSTOT!$A29)+SUMIFS(TAKTEKKERE!E$27:E$38,TAKTEKKERE!$A$27:$A$38,ÅRSTOT!$A29)</f>
        <v>0</v>
      </c>
      <c r="F29" s="13">
        <f t="shared" si="7"/>
        <v>328.6176528261787</v>
      </c>
      <c r="G29" s="13">
        <f t="shared" si="7"/>
        <v>0</v>
      </c>
      <c r="H29" s="13">
        <f t="shared" si="8"/>
        <v>328.6176528261787</v>
      </c>
      <c r="I29" s="5">
        <f>SUMIFS(BETONG!I$27:I$38,BETONG!$A$27:$A$38,ÅRSTOT!$A29)+SUMIFS(TØMRERE!I$27:I$38,TØMRERE!$A$27:$A$38,ÅRSTOT!$A29)+SUMIFS(RØRLEGGERE!I$27:I$38,RØRLEGGERE!$A$27:$A$38,ÅRSTOT!$A29)+SUMIFS(MURERE!I$27:I$38,MURERE!$A$27:$A$38,ÅRSTOT!$A29)+SUMIFS('BLIKK OG VENTILASJON'!I$27:I$38,'BLIKK OG VENTILASJON'!$A$27:$A$38,ÅRSTOT!$A29)+SUMIFS(ISOLATØR!I$27:I$38,ISOLATØR!$A$27:$A$38,ÅRSTOT!$A29)+SUMIFS(MALERE!I$27:I$38,MALERE!$A$27:$A$38,ÅRSTOT!$A29)+SUMIFS(TAKTEKKERE!I$27:I$38,TAKTEKKERE!$A$27:$A$38,ÅRSTOT!$A29)</f>
        <v>17703504.129999999</v>
      </c>
      <c r="J29" s="5">
        <f>SUMIFS(BETONG!J$27:J$38,BETONG!$A$27:$A$38,ÅRSTOT!$A29)+SUMIFS(TØMRERE!J$27:J$38,TØMRERE!$A$27:$A$38,ÅRSTOT!$A29)+SUMIFS(RØRLEGGERE!J$27:J$38,RØRLEGGERE!$A$27:$A$38,ÅRSTOT!$A29)+SUMIFS(MURERE!J$27:J$38,MURERE!$A$27:$A$38,ÅRSTOT!$A29)+SUMIFS('BLIKK OG VENTILASJON'!J$27:J$38,'BLIKK OG VENTILASJON'!$A$27:$A$38,ÅRSTOT!$A29)+SUMIFS(ISOLATØR!J$27:J$38,ISOLATØR!$A$27:$A$38,ÅRSTOT!$A29)+SUMIFS(MALERE!J$27:J$38,MALERE!$A$27:$A$38,ÅRSTOT!$A29)+SUMIFS(TAKTEKKERE!J$27:J$38,TAKTEKKERE!$A$27:$A$38,ÅRSTOT!$A29)</f>
        <v>0</v>
      </c>
      <c r="K29" s="14">
        <v>287.1070517030924</v>
      </c>
      <c r="L29" s="15">
        <f t="shared" ref="L29:L41" si="10">IF(I29=0,0,(B29-I29)/I29)</f>
        <v>0.36881364853275517</v>
      </c>
      <c r="M29" s="35">
        <f t="shared" si="9"/>
        <v>0.14458231129068153</v>
      </c>
    </row>
    <row r="30" spans="1:15" x14ac:dyDescent="0.35">
      <c r="A30" s="29" t="s">
        <v>16</v>
      </c>
      <c r="B30" s="5">
        <f>SUMIFS(BETONG!B$27:B$38,BETONG!$A$27:$A$38,ÅRSTOT!$A30)+SUMIFS(TØMRERE!B$27:B$38,TØMRERE!$A$27:$A$38,ÅRSTOT!$A30)+SUMIFS(RØRLEGGERE!B$27:B$38,RØRLEGGERE!$A$27:$A$38,ÅRSTOT!$A30)+SUMIFS(MURERE!B$27:B$38,MURERE!$A$27:$A$38,ÅRSTOT!$A30)+SUMIFS('BLIKK OG VENTILASJON'!B$27:B$38,'BLIKK OG VENTILASJON'!$A$27:$A$38,ÅRSTOT!$A30)+SUMIFS(ISOLATØR!B$27:B$38,ISOLATØR!$A$27:$A$38,ÅRSTOT!$A30)+SUMIFS(MALERE!B$27:B$38,MALERE!$A$27:$A$38,ÅRSTOT!$A30)+SUMIFS(TAKTEKKERE!B$27:B$38,TAKTEKKERE!$A$27:$A$38,ÅRSTOT!$A30)</f>
        <v>0</v>
      </c>
      <c r="C30" s="5">
        <f>SUMIFS(BETONG!C$27:C$38,BETONG!$A$27:$A$38,ÅRSTOT!$A30)+SUMIFS(TØMRERE!C$27:C$38,TØMRERE!$A$27:$A$38,ÅRSTOT!$A30)+SUMIFS(RØRLEGGERE!C$27:C$38,RØRLEGGERE!$A$27:$A$38,ÅRSTOT!$A30)+SUMIFS(MURERE!C$27:C$38,MURERE!$A$27:$A$38,ÅRSTOT!$A30)+SUMIFS('BLIKK OG VENTILASJON'!C$27:C$38,'BLIKK OG VENTILASJON'!$A$27:$A$38,ÅRSTOT!$A30)+SUMIFS(ISOLATØR!C$27:C$38,ISOLATØR!$A$27:$A$38,ÅRSTOT!$A30)+SUMIFS(MALERE!C$27:C$38,MALERE!$A$27:$A$38,ÅRSTOT!$A30)+SUMIFS(TAKTEKKERE!C$27:C$38,TAKTEKKERE!$A$27:$A$38,ÅRSTOT!$A30)</f>
        <v>0</v>
      </c>
      <c r="D30" s="5">
        <f>SUMIFS(BETONG!D$27:D$38,BETONG!$A$27:$A$38,ÅRSTOT!$A30)+SUMIFS(TØMRERE!D$27:D$38,TØMRERE!$A$27:$A$38,ÅRSTOT!$A30)+SUMIFS(RØRLEGGERE!D$27:D$38,RØRLEGGERE!$A$27:$A$38,ÅRSTOT!$A30)+SUMIFS(MURERE!D$27:D$38,MURERE!$A$27:$A$38,ÅRSTOT!$A30)+SUMIFS('BLIKK OG VENTILASJON'!D$27:D$38,'BLIKK OG VENTILASJON'!$A$27:$A$38,ÅRSTOT!$A30)+SUMIFS(ISOLATØR!D$27:D$38,ISOLATØR!$A$27:$A$38,ÅRSTOT!$A30)+SUMIFS(MALERE!D$27:D$38,MALERE!$A$27:$A$38,ÅRSTOT!$A30)+SUMIFS(TAKTEKKERE!D$27:D$38,TAKTEKKERE!$A$27:$A$38,ÅRSTOT!$A30)</f>
        <v>0</v>
      </c>
      <c r="E30" s="5">
        <f>SUMIFS(BETONG!E$27:E$38,BETONG!$A$27:$A$38,ÅRSTOT!$A30)+SUMIFS(TØMRERE!E$27:E$38,TØMRERE!$A$27:$A$38,ÅRSTOT!$A30)+SUMIFS(RØRLEGGERE!E$27:E$38,RØRLEGGERE!$A$27:$A$38,ÅRSTOT!$A30)+SUMIFS(MURERE!E$27:E$38,MURERE!$A$27:$A$38,ÅRSTOT!$A30)+SUMIFS('BLIKK OG VENTILASJON'!E$27:E$38,'BLIKK OG VENTILASJON'!$A$27:$A$38,ÅRSTOT!$A30)+SUMIFS(ISOLATØR!E$27:E$38,ISOLATØR!$A$27:$A$38,ÅRSTOT!$A30)+SUMIFS(MALERE!E$27:E$38,MALERE!$A$27:$A$38,ÅRSTOT!$A30)+SUMIFS(TAKTEKKERE!E$27:E$38,TAKTEKKERE!$A$27:$A$38,ÅRSTOT!$A30)</f>
        <v>0</v>
      </c>
      <c r="F30" s="13">
        <f t="shared" si="7"/>
        <v>0</v>
      </c>
      <c r="G30" s="13">
        <f t="shared" si="7"/>
        <v>0</v>
      </c>
      <c r="H30" s="13">
        <f t="shared" si="8"/>
        <v>0</v>
      </c>
      <c r="I30" s="5">
        <f>SUMIFS(BETONG!I$27:I$38,BETONG!$A$27:$A$38,ÅRSTOT!$A30)+SUMIFS(TØMRERE!I$27:I$38,TØMRERE!$A$27:$A$38,ÅRSTOT!$A30)+SUMIFS(RØRLEGGERE!I$27:I$38,RØRLEGGERE!$A$27:$A$38,ÅRSTOT!$A30)+SUMIFS(MURERE!I$27:I$38,MURERE!$A$27:$A$38,ÅRSTOT!$A30)+SUMIFS('BLIKK OG VENTILASJON'!I$27:I$38,'BLIKK OG VENTILASJON'!$A$27:$A$38,ÅRSTOT!$A30)+SUMIFS(ISOLATØR!I$27:I$38,ISOLATØR!$A$27:$A$38,ÅRSTOT!$A30)+SUMIFS(MALERE!I$27:I$38,MALERE!$A$27:$A$38,ÅRSTOT!$A30)+SUMIFS(TAKTEKKERE!I$27:I$38,TAKTEKKERE!$A$27:$A$38,ÅRSTOT!$A30)</f>
        <v>0</v>
      </c>
      <c r="J30" s="5">
        <f>SUMIFS(BETONG!J$27:J$38,BETONG!$A$27:$A$38,ÅRSTOT!$A30)+SUMIFS(TØMRERE!J$27:J$38,TØMRERE!$A$27:$A$38,ÅRSTOT!$A30)+SUMIFS(RØRLEGGERE!J$27:J$38,RØRLEGGERE!$A$27:$A$38,ÅRSTOT!$A30)+SUMIFS(MURERE!J$27:J$38,MURERE!$A$27:$A$38,ÅRSTOT!$A30)+SUMIFS('BLIKK OG VENTILASJON'!J$27:J$38,'BLIKK OG VENTILASJON'!$A$27:$A$38,ÅRSTOT!$A30)+SUMIFS(ISOLATØR!J$27:J$38,ISOLATØR!$A$27:$A$38,ÅRSTOT!$A30)+SUMIFS(MALERE!J$27:J$38,MALERE!$A$27:$A$38,ÅRSTOT!$A30)+SUMIFS(TAKTEKKERE!J$27:J$38,TAKTEKKERE!$A$27:$A$38,ÅRSTOT!$A30)</f>
        <v>424816.48</v>
      </c>
      <c r="K30" s="14">
        <v>201.76512942293991</v>
      </c>
      <c r="L30" s="15">
        <f t="shared" si="10"/>
        <v>0</v>
      </c>
      <c r="M30" s="35">
        <f t="shared" si="9"/>
        <v>-1</v>
      </c>
    </row>
    <row r="31" spans="1:15" x14ac:dyDescent="0.35">
      <c r="A31" s="29" t="s">
        <v>17</v>
      </c>
      <c r="B31" s="5">
        <f>SUMIFS(BETONG!B$27:B$38,BETONG!$A$27:$A$38,ÅRSTOT!$A31)+SUMIFS(TØMRERE!B$27:B$38,TØMRERE!$A$27:$A$38,ÅRSTOT!$A31)+SUMIFS(RØRLEGGERE!B$27:B$38,RØRLEGGERE!$A$27:$A$38,ÅRSTOT!$A31)+SUMIFS(MURERE!B$27:B$38,MURERE!$A$27:$A$38,ÅRSTOT!$A31)+SUMIFS('BLIKK OG VENTILASJON'!B$27:B$38,'BLIKK OG VENTILASJON'!$A$27:$A$38,ÅRSTOT!$A31)+SUMIFS(ISOLATØR!B$27:B$38,ISOLATØR!$A$27:$A$38,ÅRSTOT!$A31)+SUMIFS(MALERE!B$27:B$38,MALERE!$A$27:$A$38,ÅRSTOT!$A31)+SUMIFS(TAKTEKKERE!B$27:B$38,TAKTEKKERE!$A$27:$A$38,ÅRSTOT!$A31)</f>
        <v>0</v>
      </c>
      <c r="C31" s="5">
        <f>SUMIFS(BETONG!C$27:C$38,BETONG!$A$27:$A$38,ÅRSTOT!$A31)+SUMIFS(TØMRERE!C$27:C$38,TØMRERE!$A$27:$A$38,ÅRSTOT!$A31)+SUMIFS(RØRLEGGERE!C$27:C$38,RØRLEGGERE!$A$27:$A$38,ÅRSTOT!$A31)+SUMIFS(MURERE!C$27:C$38,MURERE!$A$27:$A$38,ÅRSTOT!$A31)+SUMIFS('BLIKK OG VENTILASJON'!C$27:C$38,'BLIKK OG VENTILASJON'!$A$27:$A$38,ÅRSTOT!$A31)+SUMIFS(ISOLATØR!C$27:C$38,ISOLATØR!$A$27:$A$38,ÅRSTOT!$A31)+SUMIFS(MALERE!C$27:C$38,MALERE!$A$27:$A$38,ÅRSTOT!$A31)+SUMIFS(TAKTEKKERE!C$27:C$38,TAKTEKKERE!$A$27:$A$38,ÅRSTOT!$A31)</f>
        <v>0</v>
      </c>
      <c r="D31" s="5">
        <f>SUMIFS(BETONG!D$27:D$38,BETONG!$A$27:$A$38,ÅRSTOT!$A31)+SUMIFS(TØMRERE!D$27:D$38,TØMRERE!$A$27:$A$38,ÅRSTOT!$A31)+SUMIFS(RØRLEGGERE!D$27:D$38,RØRLEGGERE!$A$27:$A$38,ÅRSTOT!$A31)+SUMIFS(MURERE!D$27:D$38,MURERE!$A$27:$A$38,ÅRSTOT!$A31)+SUMIFS('BLIKK OG VENTILASJON'!D$27:D$38,'BLIKK OG VENTILASJON'!$A$27:$A$38,ÅRSTOT!$A31)+SUMIFS(ISOLATØR!D$27:D$38,ISOLATØR!$A$27:$A$38,ÅRSTOT!$A31)+SUMIFS(MALERE!D$27:D$38,MALERE!$A$27:$A$38,ÅRSTOT!$A31)+SUMIFS(TAKTEKKERE!D$27:D$38,TAKTEKKERE!$A$27:$A$38,ÅRSTOT!$A31)</f>
        <v>0</v>
      </c>
      <c r="E31" s="5">
        <f>SUMIFS(BETONG!E$27:E$38,BETONG!$A$27:$A$38,ÅRSTOT!$A31)+SUMIFS(TØMRERE!E$27:E$38,TØMRERE!$A$27:$A$38,ÅRSTOT!$A31)+SUMIFS(RØRLEGGERE!E$27:E$38,RØRLEGGERE!$A$27:$A$38,ÅRSTOT!$A31)+SUMIFS(MURERE!E$27:E$38,MURERE!$A$27:$A$38,ÅRSTOT!$A31)+SUMIFS('BLIKK OG VENTILASJON'!E$27:E$38,'BLIKK OG VENTILASJON'!$A$27:$A$38,ÅRSTOT!$A31)+SUMIFS(ISOLATØR!E$27:E$38,ISOLATØR!$A$27:$A$38,ÅRSTOT!$A31)+SUMIFS(MALERE!E$27:E$38,MALERE!$A$27:$A$38,ÅRSTOT!$A31)+SUMIFS(TAKTEKKERE!E$27:E$38,TAKTEKKERE!$A$27:$A$38,ÅRSTOT!$A31)</f>
        <v>0</v>
      </c>
      <c r="F31" s="13">
        <f t="shared" si="7"/>
        <v>0</v>
      </c>
      <c r="G31" s="13">
        <f t="shared" si="7"/>
        <v>0</v>
      </c>
      <c r="H31" s="13">
        <f t="shared" si="8"/>
        <v>0</v>
      </c>
      <c r="I31" s="5">
        <f>SUMIFS(BETONG!I$27:I$38,BETONG!$A$27:$A$38,ÅRSTOT!$A31)+SUMIFS(TØMRERE!I$27:I$38,TØMRERE!$A$27:$A$38,ÅRSTOT!$A31)+SUMIFS(RØRLEGGERE!I$27:I$38,RØRLEGGERE!$A$27:$A$38,ÅRSTOT!$A31)+SUMIFS(MURERE!I$27:I$38,MURERE!$A$27:$A$38,ÅRSTOT!$A31)+SUMIFS('BLIKK OG VENTILASJON'!I$27:I$38,'BLIKK OG VENTILASJON'!$A$27:$A$38,ÅRSTOT!$A31)+SUMIFS(ISOLATØR!I$27:I$38,ISOLATØR!$A$27:$A$38,ÅRSTOT!$A31)+SUMIFS(MALERE!I$27:I$38,MALERE!$A$27:$A$38,ÅRSTOT!$A31)+SUMIFS(TAKTEKKERE!I$27:I$38,TAKTEKKERE!$A$27:$A$38,ÅRSTOT!$A31)</f>
        <v>0</v>
      </c>
      <c r="J31" s="5">
        <f>SUMIFS(BETONG!J$27:J$38,BETONG!$A$27:$A$38,ÅRSTOT!$A31)+SUMIFS(TØMRERE!J$27:J$38,TØMRERE!$A$27:$A$38,ÅRSTOT!$A31)+SUMIFS(RØRLEGGERE!J$27:J$38,RØRLEGGERE!$A$27:$A$38,ÅRSTOT!$A31)+SUMIFS(MURERE!J$27:J$38,MURERE!$A$27:$A$38,ÅRSTOT!$A31)+SUMIFS('BLIKK OG VENTILASJON'!J$27:J$38,'BLIKK OG VENTILASJON'!$A$27:$A$38,ÅRSTOT!$A31)+SUMIFS(ISOLATØR!J$27:J$38,ISOLATØR!$A$27:$A$38,ÅRSTOT!$A31)+SUMIFS(MALERE!J$27:J$38,MALERE!$A$27:$A$38,ÅRSTOT!$A31)+SUMIFS(TAKTEKKERE!J$27:J$38,TAKTEKKERE!$A$27:$A$38,ÅRSTOT!$A31)</f>
        <v>0</v>
      </c>
      <c r="K31" s="14">
        <v>0</v>
      </c>
      <c r="L31" s="15">
        <f t="shared" si="10"/>
        <v>0</v>
      </c>
      <c r="M31" s="35">
        <f t="shared" si="9"/>
        <v>0</v>
      </c>
    </row>
    <row r="32" spans="1:15" x14ac:dyDescent="0.35">
      <c r="A32" s="29" t="s">
        <v>18</v>
      </c>
      <c r="B32" s="5">
        <f>SUMIFS(BETONG!B$27:B$38,BETONG!$A$27:$A$38,ÅRSTOT!$A32)+SUMIFS(TØMRERE!B$27:B$38,TØMRERE!$A$27:$A$38,ÅRSTOT!$A32)+SUMIFS(RØRLEGGERE!B$27:B$38,RØRLEGGERE!$A$27:$A$38,ÅRSTOT!$A32)+SUMIFS(MURERE!B$27:B$38,MURERE!$A$27:$A$38,ÅRSTOT!$A32)+SUMIFS('BLIKK OG VENTILASJON'!B$27:B$38,'BLIKK OG VENTILASJON'!$A$27:$A$38,ÅRSTOT!$A32)+SUMIFS(ISOLATØR!B$27:B$38,ISOLATØR!$A$27:$A$38,ÅRSTOT!$A32)+SUMIFS(MALERE!B$27:B$38,MALERE!$A$27:$A$38,ÅRSTOT!$A32)+SUMIFS(TAKTEKKERE!B$27:B$38,TAKTEKKERE!$A$27:$A$38,ÅRSTOT!$A32)</f>
        <v>0</v>
      </c>
      <c r="C32" s="5">
        <f>SUMIFS(BETONG!C$27:C$38,BETONG!$A$27:$A$38,ÅRSTOT!$A32)+SUMIFS(TØMRERE!C$27:C$38,TØMRERE!$A$27:$A$38,ÅRSTOT!$A32)+SUMIFS(RØRLEGGERE!C$27:C$38,RØRLEGGERE!$A$27:$A$38,ÅRSTOT!$A32)+SUMIFS(MURERE!C$27:C$38,MURERE!$A$27:$A$38,ÅRSTOT!$A32)+SUMIFS('BLIKK OG VENTILASJON'!C$27:C$38,'BLIKK OG VENTILASJON'!$A$27:$A$38,ÅRSTOT!$A32)+SUMIFS(ISOLATØR!C$27:C$38,ISOLATØR!$A$27:$A$38,ÅRSTOT!$A32)+SUMIFS(MALERE!C$27:C$38,MALERE!$A$27:$A$38,ÅRSTOT!$A32)+SUMIFS(TAKTEKKERE!C$27:C$38,TAKTEKKERE!$A$27:$A$38,ÅRSTOT!$A32)</f>
        <v>0</v>
      </c>
      <c r="D32" s="5">
        <f>SUMIFS(BETONG!D$27:D$38,BETONG!$A$27:$A$38,ÅRSTOT!$A32)+SUMIFS(TØMRERE!D$27:D$38,TØMRERE!$A$27:$A$38,ÅRSTOT!$A32)+SUMIFS(RØRLEGGERE!D$27:D$38,RØRLEGGERE!$A$27:$A$38,ÅRSTOT!$A32)+SUMIFS(MURERE!D$27:D$38,MURERE!$A$27:$A$38,ÅRSTOT!$A32)+SUMIFS('BLIKK OG VENTILASJON'!D$27:D$38,'BLIKK OG VENTILASJON'!$A$27:$A$38,ÅRSTOT!$A32)+SUMIFS(ISOLATØR!D$27:D$38,ISOLATØR!$A$27:$A$38,ÅRSTOT!$A32)+SUMIFS(MALERE!D$27:D$38,MALERE!$A$27:$A$38,ÅRSTOT!$A32)+SUMIFS(TAKTEKKERE!D$27:D$38,TAKTEKKERE!$A$27:$A$38,ÅRSTOT!$A32)</f>
        <v>0</v>
      </c>
      <c r="E32" s="5">
        <f>SUMIFS(BETONG!E$27:E$38,BETONG!$A$27:$A$38,ÅRSTOT!$A32)+SUMIFS(TØMRERE!E$27:E$38,TØMRERE!$A$27:$A$38,ÅRSTOT!$A32)+SUMIFS(RØRLEGGERE!E$27:E$38,RØRLEGGERE!$A$27:$A$38,ÅRSTOT!$A32)+SUMIFS(MURERE!E$27:E$38,MURERE!$A$27:$A$38,ÅRSTOT!$A32)+SUMIFS('BLIKK OG VENTILASJON'!E$27:E$38,'BLIKK OG VENTILASJON'!$A$27:$A$38,ÅRSTOT!$A32)+SUMIFS(ISOLATØR!E$27:E$38,ISOLATØR!$A$27:$A$38,ÅRSTOT!$A32)+SUMIFS(MALERE!E$27:E$38,MALERE!$A$27:$A$38,ÅRSTOT!$A32)+SUMIFS(TAKTEKKERE!E$27:E$38,TAKTEKKERE!$A$27:$A$38,ÅRSTOT!$A32)</f>
        <v>0</v>
      </c>
      <c r="F32" s="13">
        <f t="shared" si="7"/>
        <v>0</v>
      </c>
      <c r="G32" s="13">
        <f t="shared" si="7"/>
        <v>0</v>
      </c>
      <c r="H32" s="13">
        <f t="shared" si="8"/>
        <v>0</v>
      </c>
      <c r="I32" s="5">
        <f>SUMIFS(BETONG!I$27:I$38,BETONG!$A$27:$A$38,ÅRSTOT!$A32)+SUMIFS(TØMRERE!I$27:I$38,TØMRERE!$A$27:$A$38,ÅRSTOT!$A32)+SUMIFS(RØRLEGGERE!I$27:I$38,RØRLEGGERE!$A$27:$A$38,ÅRSTOT!$A32)+SUMIFS(MURERE!I$27:I$38,MURERE!$A$27:$A$38,ÅRSTOT!$A32)+SUMIFS('BLIKK OG VENTILASJON'!I$27:I$38,'BLIKK OG VENTILASJON'!$A$27:$A$38,ÅRSTOT!$A32)+SUMIFS(ISOLATØR!I$27:I$38,ISOLATØR!$A$27:$A$38,ÅRSTOT!$A32)+SUMIFS(MALERE!I$27:I$38,MALERE!$A$27:$A$38,ÅRSTOT!$A32)+SUMIFS(TAKTEKKERE!I$27:I$38,TAKTEKKERE!$A$27:$A$38,ÅRSTOT!$A32)</f>
        <v>4682448</v>
      </c>
      <c r="J32" s="5">
        <f>SUMIFS(BETONG!J$27:J$38,BETONG!$A$27:$A$38,ÅRSTOT!$A32)+SUMIFS(TØMRERE!J$27:J$38,TØMRERE!$A$27:$A$38,ÅRSTOT!$A32)+SUMIFS(RØRLEGGERE!J$27:J$38,RØRLEGGERE!$A$27:$A$38,ÅRSTOT!$A32)+SUMIFS(MURERE!J$27:J$38,MURERE!$A$27:$A$38,ÅRSTOT!$A32)+SUMIFS('BLIKK OG VENTILASJON'!J$27:J$38,'BLIKK OG VENTILASJON'!$A$27:$A$38,ÅRSTOT!$A32)+SUMIFS(ISOLATØR!J$27:J$38,ISOLATØR!$A$27:$A$38,ÅRSTOT!$A32)+SUMIFS(MALERE!J$27:J$38,MALERE!$A$27:$A$38,ÅRSTOT!$A32)+SUMIFS(TAKTEKKERE!J$27:J$38,TAKTEKKERE!$A$27:$A$38,ÅRSTOT!$A32)</f>
        <v>0</v>
      </c>
      <c r="K32" s="14">
        <v>280.68047776694692</v>
      </c>
      <c r="L32" s="15">
        <f t="shared" si="10"/>
        <v>-1</v>
      </c>
      <c r="M32" s="35">
        <f t="shared" si="9"/>
        <v>-1</v>
      </c>
    </row>
    <row r="33" spans="1:13" x14ac:dyDescent="0.35">
      <c r="A33" s="29" t="s">
        <v>19</v>
      </c>
      <c r="B33" s="5">
        <f>SUMIFS(BETONG!B$27:B$38,BETONG!$A$27:$A$38,ÅRSTOT!$A33)+SUMIFS(TØMRERE!B$27:B$38,TØMRERE!$A$27:$A$38,ÅRSTOT!$A33)+SUMIFS(RØRLEGGERE!B$27:B$38,RØRLEGGERE!$A$27:$A$38,ÅRSTOT!$A33)+SUMIFS(MURERE!B$27:B$38,MURERE!$A$27:$A$38,ÅRSTOT!$A33)+SUMIFS('BLIKK OG VENTILASJON'!B$27:B$38,'BLIKK OG VENTILASJON'!$A$27:$A$38,ÅRSTOT!$A33)+SUMIFS(ISOLATØR!B$27:B$38,ISOLATØR!$A$27:$A$38,ÅRSTOT!$A33)+SUMIFS(MALERE!B$27:B$38,MALERE!$A$27:$A$38,ÅRSTOT!$A33)+SUMIFS(TAKTEKKERE!B$27:B$38,TAKTEKKERE!$A$27:$A$38,ÅRSTOT!$A33)</f>
        <v>17314358.700000003</v>
      </c>
      <c r="C33" s="5">
        <f>SUMIFS(BETONG!C$27:C$38,BETONG!$A$27:$A$38,ÅRSTOT!$A33)+SUMIFS(TØMRERE!C$27:C$38,TØMRERE!$A$27:$A$38,ÅRSTOT!$A33)+SUMIFS(RØRLEGGERE!C$27:C$38,RØRLEGGERE!$A$27:$A$38,ÅRSTOT!$A33)+SUMIFS(MURERE!C$27:C$38,MURERE!$A$27:$A$38,ÅRSTOT!$A33)+SUMIFS('BLIKK OG VENTILASJON'!C$27:C$38,'BLIKK OG VENTILASJON'!$A$27:$A$38,ÅRSTOT!$A33)+SUMIFS(ISOLATØR!C$27:C$38,ISOLATØR!$A$27:$A$38,ÅRSTOT!$A33)+SUMIFS(MALERE!C$27:C$38,MALERE!$A$27:$A$38,ÅRSTOT!$A33)+SUMIFS(TAKTEKKERE!C$27:C$38,TAKTEKKERE!$A$27:$A$38,ÅRSTOT!$A33)</f>
        <v>2685511.97</v>
      </c>
      <c r="D33" s="5">
        <f>SUMIFS(BETONG!D$27:D$38,BETONG!$A$27:$A$38,ÅRSTOT!$A33)+SUMIFS(TØMRERE!D$27:D$38,TØMRERE!$A$27:$A$38,ÅRSTOT!$A33)+SUMIFS(RØRLEGGERE!D$27:D$38,RØRLEGGERE!$A$27:$A$38,ÅRSTOT!$A33)+SUMIFS(MURERE!D$27:D$38,MURERE!$A$27:$A$38,ÅRSTOT!$A33)+SUMIFS('BLIKK OG VENTILASJON'!D$27:D$38,'BLIKK OG VENTILASJON'!$A$27:$A$38,ÅRSTOT!$A33)+SUMIFS(ISOLATØR!D$27:D$38,ISOLATØR!$A$27:$A$38,ÅRSTOT!$A33)+SUMIFS(MALERE!D$27:D$38,MALERE!$A$27:$A$38,ÅRSTOT!$A33)+SUMIFS(TAKTEKKERE!D$27:D$38,TAKTEKKERE!$A$27:$A$38,ÅRSTOT!$A33)</f>
        <v>55568.639999999992</v>
      </c>
      <c r="E33" s="5">
        <f>SUMIFS(BETONG!E$27:E$38,BETONG!$A$27:$A$38,ÅRSTOT!$A33)+SUMIFS(TØMRERE!E$27:E$38,TØMRERE!$A$27:$A$38,ÅRSTOT!$A33)+SUMIFS(RØRLEGGERE!E$27:E$38,RØRLEGGERE!$A$27:$A$38,ÅRSTOT!$A33)+SUMIFS(MURERE!E$27:E$38,MURERE!$A$27:$A$38,ÅRSTOT!$A33)+SUMIFS('BLIKK OG VENTILASJON'!E$27:E$38,'BLIKK OG VENTILASJON'!$A$27:$A$38,ÅRSTOT!$A33)+SUMIFS(ISOLATØR!E$27:E$38,ISOLATØR!$A$27:$A$38,ÅRSTOT!$A33)+SUMIFS(MALERE!E$27:E$38,MALERE!$A$27:$A$38,ÅRSTOT!$A33)+SUMIFS(TAKTEKKERE!E$27:E$38,TAKTEKKERE!$A$27:$A$38,ÅRSTOT!$A33)</f>
        <v>12797</v>
      </c>
      <c r="F33" s="13">
        <f t="shared" si="7"/>
        <v>311.58507208382292</v>
      </c>
      <c r="G33" s="13">
        <f t="shared" si="7"/>
        <v>209.85480737672893</v>
      </c>
      <c r="H33" s="13">
        <f t="shared" si="8"/>
        <v>292.54272570256063</v>
      </c>
      <c r="I33" s="5">
        <f>SUMIFS(BETONG!I$27:I$38,BETONG!$A$27:$A$38,ÅRSTOT!$A33)+SUMIFS(TØMRERE!I$27:I$38,TØMRERE!$A$27:$A$38,ÅRSTOT!$A33)+SUMIFS(RØRLEGGERE!I$27:I$38,RØRLEGGERE!$A$27:$A$38,ÅRSTOT!$A33)+SUMIFS(MURERE!I$27:I$38,MURERE!$A$27:$A$38,ÅRSTOT!$A33)+SUMIFS('BLIKK OG VENTILASJON'!I$27:I$38,'BLIKK OG VENTILASJON'!$A$27:$A$38,ÅRSTOT!$A33)+SUMIFS(ISOLATØR!I$27:I$38,ISOLATØR!$A$27:$A$38,ÅRSTOT!$A33)+SUMIFS(MALERE!I$27:I$38,MALERE!$A$27:$A$38,ÅRSTOT!$A33)+SUMIFS(TAKTEKKERE!I$27:I$38,TAKTEKKERE!$A$27:$A$38,ÅRSTOT!$A33)</f>
        <v>13660961</v>
      </c>
      <c r="J33" s="5">
        <f>SUMIFS(BETONG!J$27:J$38,BETONG!$A$27:$A$38,ÅRSTOT!$A33)+SUMIFS(TØMRERE!J$27:J$38,TØMRERE!$A$27:$A$38,ÅRSTOT!$A33)+SUMIFS(RØRLEGGERE!J$27:J$38,RØRLEGGERE!$A$27:$A$38,ÅRSTOT!$A33)+SUMIFS(MURERE!J$27:J$38,MURERE!$A$27:$A$38,ÅRSTOT!$A33)+SUMIFS('BLIKK OG VENTILASJON'!J$27:J$38,'BLIKK OG VENTILASJON'!$A$27:$A$38,ÅRSTOT!$A33)+SUMIFS(ISOLATØR!J$27:J$38,ISOLATØR!$A$27:$A$38,ÅRSTOT!$A33)+SUMIFS(MALERE!J$27:J$38,MALERE!$A$27:$A$38,ÅRSTOT!$A33)+SUMIFS(TAKTEKKERE!J$27:J$38,TAKTEKKERE!$A$27:$A$38,ÅRSTOT!$A33)</f>
        <v>1530936</v>
      </c>
      <c r="K33" s="14">
        <v>303.29793557461346</v>
      </c>
      <c r="L33" s="15">
        <f t="shared" si="10"/>
        <v>0.26743343312377532</v>
      </c>
      <c r="M33" s="35">
        <f t="shared" si="9"/>
        <v>-3.5460873980815384E-2</v>
      </c>
    </row>
    <row r="34" spans="1:13" x14ac:dyDescent="0.35">
      <c r="A34" s="29" t="s">
        <v>20</v>
      </c>
      <c r="B34" s="5">
        <f>SUMIFS(BETONG!B$27:B$38,BETONG!$A$27:$A$38,ÅRSTOT!$A34)+SUMIFS(TØMRERE!B$27:B$38,TØMRERE!$A$27:$A$38,ÅRSTOT!$A34)+SUMIFS(RØRLEGGERE!B$27:B$38,RØRLEGGERE!$A$27:$A$38,ÅRSTOT!$A34)+SUMIFS(MURERE!B$27:B$38,MURERE!$A$27:$A$38,ÅRSTOT!$A34)+SUMIFS('BLIKK OG VENTILASJON'!B$27:B$38,'BLIKK OG VENTILASJON'!$A$27:$A$38,ÅRSTOT!$A34)+SUMIFS(ISOLATØR!B$27:B$38,ISOLATØR!$A$27:$A$38,ÅRSTOT!$A34)+SUMIFS(MALERE!B$27:B$38,MALERE!$A$27:$A$38,ÅRSTOT!$A34)+SUMIFS(TAKTEKKERE!B$27:B$38,TAKTEKKERE!$A$27:$A$38,ÅRSTOT!$A34)</f>
        <v>11925224.390000001</v>
      </c>
      <c r="C34" s="5">
        <f>SUMIFS(BETONG!C$27:C$38,BETONG!$A$27:$A$38,ÅRSTOT!$A34)+SUMIFS(TØMRERE!C$27:C$38,TØMRERE!$A$27:$A$38,ÅRSTOT!$A34)+SUMIFS(RØRLEGGERE!C$27:C$38,RØRLEGGERE!$A$27:$A$38,ÅRSTOT!$A34)+SUMIFS(MURERE!C$27:C$38,MURERE!$A$27:$A$38,ÅRSTOT!$A34)+SUMIFS('BLIKK OG VENTILASJON'!C$27:C$38,'BLIKK OG VENTILASJON'!$A$27:$A$38,ÅRSTOT!$A34)+SUMIFS(ISOLATØR!C$27:C$38,ISOLATØR!$A$27:$A$38,ÅRSTOT!$A34)+SUMIFS(MALERE!C$27:C$38,MALERE!$A$27:$A$38,ÅRSTOT!$A34)+SUMIFS(TAKTEKKERE!C$27:C$38,TAKTEKKERE!$A$27:$A$38,ÅRSTOT!$A34)</f>
        <v>0</v>
      </c>
      <c r="D34" s="5">
        <f>SUMIFS(BETONG!D$27:D$38,BETONG!$A$27:$A$38,ÅRSTOT!$A34)+SUMIFS(TØMRERE!D$27:D$38,TØMRERE!$A$27:$A$38,ÅRSTOT!$A34)+SUMIFS(RØRLEGGERE!D$27:D$38,RØRLEGGERE!$A$27:$A$38,ÅRSTOT!$A34)+SUMIFS(MURERE!D$27:D$38,MURERE!$A$27:$A$38,ÅRSTOT!$A34)+SUMIFS('BLIKK OG VENTILASJON'!D$27:D$38,'BLIKK OG VENTILASJON'!$A$27:$A$38,ÅRSTOT!$A34)+SUMIFS(ISOLATØR!D$27:D$38,ISOLATØR!$A$27:$A$38,ÅRSTOT!$A34)+SUMIFS(MALERE!D$27:D$38,MALERE!$A$27:$A$38,ÅRSTOT!$A34)+SUMIFS(TAKTEKKERE!D$27:D$38,TAKTEKKERE!$A$27:$A$38,ÅRSTOT!$A34)</f>
        <v>34282.480000000003</v>
      </c>
      <c r="E34" s="5">
        <f>SUMIFS(BETONG!E$27:E$38,BETONG!$A$27:$A$38,ÅRSTOT!$A34)+SUMIFS(TØMRERE!E$27:E$38,TØMRERE!$A$27:$A$38,ÅRSTOT!$A34)+SUMIFS(RØRLEGGERE!E$27:E$38,RØRLEGGERE!$A$27:$A$38,ÅRSTOT!$A34)+SUMIFS(MURERE!E$27:E$38,MURERE!$A$27:$A$38,ÅRSTOT!$A34)+SUMIFS('BLIKK OG VENTILASJON'!E$27:E$38,'BLIKK OG VENTILASJON'!$A$27:$A$38,ÅRSTOT!$A34)+SUMIFS(ISOLATØR!E$27:E$38,ISOLATØR!$A$27:$A$38,ÅRSTOT!$A34)+SUMIFS(MALERE!E$27:E$38,MALERE!$A$27:$A$38,ÅRSTOT!$A34)+SUMIFS(TAKTEKKERE!E$27:E$38,TAKTEKKERE!$A$27:$A$38,ÅRSTOT!$A34)</f>
        <v>0</v>
      </c>
      <c r="F34" s="13">
        <f t="shared" si="7"/>
        <v>347.85185873367385</v>
      </c>
      <c r="G34" s="13">
        <f t="shared" si="7"/>
        <v>0</v>
      </c>
      <c r="H34" s="13">
        <f t="shared" si="8"/>
        <v>347.85185873367385</v>
      </c>
      <c r="I34" s="5">
        <f>SUMIFS(BETONG!I$27:I$38,BETONG!$A$27:$A$38,ÅRSTOT!$A34)+SUMIFS(TØMRERE!I$27:I$38,TØMRERE!$A$27:$A$38,ÅRSTOT!$A34)+SUMIFS(RØRLEGGERE!I$27:I$38,RØRLEGGERE!$A$27:$A$38,ÅRSTOT!$A34)+SUMIFS(MURERE!I$27:I$38,MURERE!$A$27:$A$38,ÅRSTOT!$A34)+SUMIFS('BLIKK OG VENTILASJON'!I$27:I$38,'BLIKK OG VENTILASJON'!$A$27:$A$38,ÅRSTOT!$A34)+SUMIFS(ISOLATØR!I$27:I$38,ISOLATØR!$A$27:$A$38,ÅRSTOT!$A34)+SUMIFS(MALERE!I$27:I$38,MALERE!$A$27:$A$38,ÅRSTOT!$A34)+SUMIFS(TAKTEKKERE!I$27:I$38,TAKTEKKERE!$A$27:$A$38,ÅRSTOT!$A34)</f>
        <v>22178853.210000001</v>
      </c>
      <c r="J34" s="5">
        <f>SUMIFS(BETONG!J$27:J$38,BETONG!$A$27:$A$38,ÅRSTOT!$A34)+SUMIFS(TØMRERE!J$27:J$38,TØMRERE!$A$27:$A$38,ÅRSTOT!$A34)+SUMIFS(RØRLEGGERE!J$27:J$38,RØRLEGGERE!$A$27:$A$38,ÅRSTOT!$A34)+SUMIFS(MURERE!J$27:J$38,MURERE!$A$27:$A$38,ÅRSTOT!$A34)+SUMIFS('BLIKK OG VENTILASJON'!J$27:J$38,'BLIKK OG VENTILASJON'!$A$27:$A$38,ÅRSTOT!$A34)+SUMIFS(ISOLATØR!J$27:J$38,ISOLATØR!$A$27:$A$38,ÅRSTOT!$A34)+SUMIFS(MALERE!J$27:J$38,MALERE!$A$27:$A$38,ÅRSTOT!$A34)+SUMIFS(TAKTEKKERE!J$27:J$38,TAKTEKKERE!$A$27:$A$38,ÅRSTOT!$A34)</f>
        <v>0</v>
      </c>
      <c r="K34" s="14">
        <v>328.21235198049305</v>
      </c>
      <c r="L34" s="15">
        <f t="shared" si="10"/>
        <v>-0.46231555450201745</v>
      </c>
      <c r="M34" s="35">
        <f t="shared" si="9"/>
        <v>5.9837805112063699E-2</v>
      </c>
    </row>
    <row r="35" spans="1:13" x14ac:dyDescent="0.35">
      <c r="A35" s="29" t="s">
        <v>21</v>
      </c>
      <c r="B35" s="5">
        <f>SUMIFS(BETONG!B$27:B$38,BETONG!$A$27:$A$38,ÅRSTOT!$A35)+SUMIFS(TØMRERE!B$27:B$38,TØMRERE!$A$27:$A$38,ÅRSTOT!$A35)+SUMIFS(RØRLEGGERE!B$27:B$38,RØRLEGGERE!$A$27:$A$38,ÅRSTOT!$A35)+SUMIFS(MURERE!B$27:B$38,MURERE!$A$27:$A$38,ÅRSTOT!$A35)+SUMIFS('BLIKK OG VENTILASJON'!B$27:B$38,'BLIKK OG VENTILASJON'!$A$27:$A$38,ÅRSTOT!$A35)+SUMIFS(ISOLATØR!B$27:B$38,ISOLATØR!$A$27:$A$38,ÅRSTOT!$A35)+SUMIFS(MALERE!B$27:B$38,MALERE!$A$27:$A$38,ÅRSTOT!$A35)+SUMIFS(TAKTEKKERE!B$27:B$38,TAKTEKKERE!$A$27:$A$38,ÅRSTOT!$A35)</f>
        <v>6718988.3800000008</v>
      </c>
      <c r="C35" s="5">
        <f>SUMIFS(BETONG!C$27:C$38,BETONG!$A$27:$A$38,ÅRSTOT!$A35)+SUMIFS(TØMRERE!C$27:C$38,TØMRERE!$A$27:$A$38,ÅRSTOT!$A35)+SUMIFS(RØRLEGGERE!C$27:C$38,RØRLEGGERE!$A$27:$A$38,ÅRSTOT!$A35)+SUMIFS(MURERE!C$27:C$38,MURERE!$A$27:$A$38,ÅRSTOT!$A35)+SUMIFS('BLIKK OG VENTILASJON'!C$27:C$38,'BLIKK OG VENTILASJON'!$A$27:$A$38,ÅRSTOT!$A35)+SUMIFS(ISOLATØR!C$27:C$38,ISOLATØR!$A$27:$A$38,ÅRSTOT!$A35)+SUMIFS(MALERE!C$27:C$38,MALERE!$A$27:$A$38,ÅRSTOT!$A35)+SUMIFS(TAKTEKKERE!C$27:C$38,TAKTEKKERE!$A$27:$A$38,ÅRSTOT!$A35)</f>
        <v>0</v>
      </c>
      <c r="D35" s="5">
        <f>SUMIFS(BETONG!D$27:D$38,BETONG!$A$27:$A$38,ÅRSTOT!$A35)+SUMIFS(TØMRERE!D$27:D$38,TØMRERE!$A$27:$A$38,ÅRSTOT!$A35)+SUMIFS(RØRLEGGERE!D$27:D$38,RØRLEGGERE!$A$27:$A$38,ÅRSTOT!$A35)+SUMIFS(MURERE!D$27:D$38,MURERE!$A$27:$A$38,ÅRSTOT!$A35)+SUMIFS('BLIKK OG VENTILASJON'!D$27:D$38,'BLIKK OG VENTILASJON'!$A$27:$A$38,ÅRSTOT!$A35)+SUMIFS(ISOLATØR!D$27:D$38,ISOLATØR!$A$27:$A$38,ÅRSTOT!$A35)+SUMIFS(MALERE!D$27:D$38,MALERE!$A$27:$A$38,ÅRSTOT!$A35)+SUMIFS(TAKTEKKERE!D$27:D$38,TAKTEKKERE!$A$27:$A$38,ÅRSTOT!$A35)</f>
        <v>20286</v>
      </c>
      <c r="E35" s="5">
        <f>SUMIFS(BETONG!E$27:E$38,BETONG!$A$27:$A$38,ÅRSTOT!$A35)+SUMIFS(TØMRERE!E$27:E$38,TØMRERE!$A$27:$A$38,ÅRSTOT!$A35)+SUMIFS(RØRLEGGERE!E$27:E$38,RØRLEGGERE!$A$27:$A$38,ÅRSTOT!$A35)+SUMIFS(MURERE!E$27:E$38,MURERE!$A$27:$A$38,ÅRSTOT!$A35)+SUMIFS('BLIKK OG VENTILASJON'!E$27:E$38,'BLIKK OG VENTILASJON'!$A$27:$A$38,ÅRSTOT!$A35)+SUMIFS(ISOLATØR!E$27:E$38,ISOLATØR!$A$27:$A$38,ÅRSTOT!$A35)+SUMIFS(MALERE!E$27:E$38,MALERE!$A$27:$A$38,ÅRSTOT!$A35)+SUMIFS(TAKTEKKERE!E$27:E$38,TAKTEKKERE!$A$27:$A$38,ÅRSTOT!$A35)</f>
        <v>0</v>
      </c>
      <c r="F35" s="13">
        <f t="shared" si="7"/>
        <v>331.21307206940753</v>
      </c>
      <c r="G35" s="13">
        <f t="shared" si="7"/>
        <v>0</v>
      </c>
      <c r="H35" s="13">
        <f t="shared" si="8"/>
        <v>331.21307206940753</v>
      </c>
      <c r="I35" s="5">
        <f>SUMIFS(BETONG!I$27:I$38,BETONG!$A$27:$A$38,ÅRSTOT!$A35)+SUMIFS(TØMRERE!I$27:I$38,TØMRERE!$A$27:$A$38,ÅRSTOT!$A35)+SUMIFS(RØRLEGGERE!I$27:I$38,RØRLEGGERE!$A$27:$A$38,ÅRSTOT!$A35)+SUMIFS(MURERE!I$27:I$38,MURERE!$A$27:$A$38,ÅRSTOT!$A35)+SUMIFS('BLIKK OG VENTILASJON'!I$27:I$38,'BLIKK OG VENTILASJON'!$A$27:$A$38,ÅRSTOT!$A35)+SUMIFS(ISOLATØR!I$27:I$38,ISOLATØR!$A$27:$A$38,ÅRSTOT!$A35)+SUMIFS(MALERE!I$27:I$38,MALERE!$A$27:$A$38,ÅRSTOT!$A35)+SUMIFS(TAKTEKKERE!I$27:I$38,TAKTEKKERE!$A$27:$A$38,ÅRSTOT!$A35)</f>
        <v>4049422.4</v>
      </c>
      <c r="J35" s="5">
        <f>SUMIFS(BETONG!J$27:J$38,BETONG!$A$27:$A$38,ÅRSTOT!$A35)+SUMIFS(TØMRERE!J$27:J$38,TØMRERE!$A$27:$A$38,ÅRSTOT!$A35)+SUMIFS(RØRLEGGERE!J$27:J$38,RØRLEGGERE!$A$27:$A$38,ÅRSTOT!$A35)+SUMIFS(MURERE!J$27:J$38,MURERE!$A$27:$A$38,ÅRSTOT!$A35)+SUMIFS('BLIKK OG VENTILASJON'!J$27:J$38,'BLIKK OG VENTILASJON'!$A$27:$A$38,ÅRSTOT!$A35)+SUMIFS(ISOLATØR!J$27:J$38,ISOLATØR!$A$27:$A$38,ÅRSTOT!$A35)+SUMIFS(MALERE!J$27:J$38,MALERE!$A$27:$A$38,ÅRSTOT!$A35)+SUMIFS(TAKTEKKERE!J$27:J$38,TAKTEKKERE!$A$27:$A$38,ÅRSTOT!$A35)</f>
        <v>0</v>
      </c>
      <c r="K35" s="14">
        <v>311.42445868033309</v>
      </c>
      <c r="L35" s="15">
        <f t="shared" si="10"/>
        <v>0.65924611371735409</v>
      </c>
      <c r="M35" s="35">
        <f t="shared" si="9"/>
        <v>6.3542258282888439E-2</v>
      </c>
    </row>
    <row r="36" spans="1:13" x14ac:dyDescent="0.35">
      <c r="A36" s="29" t="s">
        <v>22</v>
      </c>
      <c r="B36" s="5">
        <f>SUMIFS(BETONG!B$27:B$38,BETONG!$A$27:$A$38,ÅRSTOT!$A36)+SUMIFS(TØMRERE!B$27:B$38,TØMRERE!$A$27:$A$38,ÅRSTOT!$A36)+SUMIFS(RØRLEGGERE!B$27:B$38,RØRLEGGERE!$A$27:$A$38,ÅRSTOT!$A36)+SUMIFS(MURERE!B$27:B$38,MURERE!$A$27:$A$38,ÅRSTOT!$A36)+SUMIFS('BLIKK OG VENTILASJON'!B$27:B$38,'BLIKK OG VENTILASJON'!$A$27:$A$38,ÅRSTOT!$A36)+SUMIFS(ISOLATØR!B$27:B$38,ISOLATØR!$A$27:$A$38,ÅRSTOT!$A36)+SUMIFS(MALERE!B$27:B$38,MALERE!$A$27:$A$38,ÅRSTOT!$A36)+SUMIFS(TAKTEKKERE!B$27:B$38,TAKTEKKERE!$A$27:$A$38,ÅRSTOT!$A36)</f>
        <v>25661922</v>
      </c>
      <c r="C36" s="5">
        <f>SUMIFS(BETONG!C$27:C$38,BETONG!$A$27:$A$38,ÅRSTOT!$A36)+SUMIFS(TØMRERE!C$27:C$38,TØMRERE!$A$27:$A$38,ÅRSTOT!$A36)+SUMIFS(RØRLEGGERE!C$27:C$38,RØRLEGGERE!$A$27:$A$38,ÅRSTOT!$A36)+SUMIFS(MURERE!C$27:C$38,MURERE!$A$27:$A$38,ÅRSTOT!$A36)+SUMIFS('BLIKK OG VENTILASJON'!C$27:C$38,'BLIKK OG VENTILASJON'!$A$27:$A$38,ÅRSTOT!$A36)+SUMIFS(ISOLATØR!C$27:C$38,ISOLATØR!$A$27:$A$38,ÅRSTOT!$A36)+SUMIFS(MALERE!C$27:C$38,MALERE!$A$27:$A$38,ÅRSTOT!$A36)+SUMIFS(TAKTEKKERE!C$27:C$38,TAKTEKKERE!$A$27:$A$38,ÅRSTOT!$A36)</f>
        <v>800000</v>
      </c>
      <c r="D36" s="5">
        <f>SUMIFS(BETONG!D$27:D$38,BETONG!$A$27:$A$38,ÅRSTOT!$A36)+SUMIFS(TØMRERE!D$27:D$38,TØMRERE!$A$27:$A$38,ÅRSTOT!$A36)+SUMIFS(RØRLEGGERE!D$27:D$38,RØRLEGGERE!$A$27:$A$38,ÅRSTOT!$A36)+SUMIFS(MURERE!D$27:D$38,MURERE!$A$27:$A$38,ÅRSTOT!$A36)+SUMIFS('BLIKK OG VENTILASJON'!D$27:D$38,'BLIKK OG VENTILASJON'!$A$27:$A$38,ÅRSTOT!$A36)+SUMIFS(ISOLATØR!D$27:D$38,ISOLATØR!$A$27:$A$38,ÅRSTOT!$A36)+SUMIFS(MALERE!D$27:D$38,MALERE!$A$27:$A$38,ÅRSTOT!$A36)+SUMIFS(TAKTEKKERE!D$27:D$38,TAKTEKKERE!$A$27:$A$38,ÅRSTOT!$A36)</f>
        <v>74322.5</v>
      </c>
      <c r="E36" s="5">
        <f>SUMIFS(BETONG!E$27:E$38,BETONG!$A$27:$A$38,ÅRSTOT!$A36)+SUMIFS(TØMRERE!E$27:E$38,TØMRERE!$A$27:$A$38,ÅRSTOT!$A36)+SUMIFS(RØRLEGGERE!E$27:E$38,RØRLEGGERE!$A$27:$A$38,ÅRSTOT!$A36)+SUMIFS(MURERE!E$27:E$38,MURERE!$A$27:$A$38,ÅRSTOT!$A36)+SUMIFS('BLIKK OG VENTILASJON'!E$27:E$38,'BLIKK OG VENTILASJON'!$A$27:$A$38,ÅRSTOT!$A36)+SUMIFS(ISOLATØR!E$27:E$38,ISOLATØR!$A$27:$A$38,ÅRSTOT!$A36)+SUMIFS(MALERE!E$27:E$38,MALERE!$A$27:$A$38,ÅRSTOT!$A36)+SUMIFS(TAKTEKKERE!E$27:E$38,TAKTEKKERE!$A$27:$A$38,ÅRSTOT!$A36)</f>
        <v>3400</v>
      </c>
      <c r="F36" s="13">
        <f>IF(D36=0,0,B36/D36)</f>
        <v>345.27797100474282</v>
      </c>
      <c r="G36" s="13">
        <f t="shared" si="7"/>
        <v>235.29411764705881</v>
      </c>
      <c r="H36" s="13">
        <f t="shared" si="8"/>
        <v>340.46668596609732</v>
      </c>
      <c r="I36" s="5">
        <f>SUMIFS(BETONG!I$27:I$38,BETONG!$A$27:$A$38,ÅRSTOT!$A36)+SUMIFS(TØMRERE!I$27:I$38,TØMRERE!$A$27:$A$38,ÅRSTOT!$A36)+SUMIFS(RØRLEGGERE!I$27:I$38,RØRLEGGERE!$A$27:$A$38,ÅRSTOT!$A36)+SUMIFS(MURERE!I$27:I$38,MURERE!$A$27:$A$38,ÅRSTOT!$A36)+SUMIFS('BLIKK OG VENTILASJON'!I$27:I$38,'BLIKK OG VENTILASJON'!$A$27:$A$38,ÅRSTOT!$A36)+SUMIFS(ISOLATØR!I$27:I$38,ISOLATØR!$A$27:$A$38,ÅRSTOT!$A36)+SUMIFS(MALERE!I$27:I$38,MALERE!$A$27:$A$38,ÅRSTOT!$A36)+SUMIFS(TAKTEKKERE!I$27:I$38,TAKTEKKERE!$A$27:$A$38,ÅRSTOT!$A36)</f>
        <v>19220692</v>
      </c>
      <c r="J36" s="5">
        <f>SUMIFS(BETONG!J$27:J$38,BETONG!$A$27:$A$38,ÅRSTOT!$A36)+SUMIFS(TØMRERE!J$27:J$38,TØMRERE!$A$27:$A$38,ÅRSTOT!$A36)+SUMIFS(RØRLEGGERE!J$27:J$38,RØRLEGGERE!$A$27:$A$38,ÅRSTOT!$A36)+SUMIFS(MURERE!J$27:J$38,MURERE!$A$27:$A$38,ÅRSTOT!$A36)+SUMIFS('BLIKK OG VENTILASJON'!J$27:J$38,'BLIKK OG VENTILASJON'!$A$27:$A$38,ÅRSTOT!$A36)+SUMIFS(ISOLATØR!J$27:J$38,ISOLATØR!$A$27:$A$38,ÅRSTOT!$A36)+SUMIFS(MALERE!J$27:J$38,MALERE!$A$27:$A$38,ÅRSTOT!$A36)+SUMIFS(TAKTEKKERE!J$27:J$38,TAKTEKKERE!$A$27:$A$38,ÅRSTOT!$A36)</f>
        <v>57403</v>
      </c>
      <c r="K36" s="14">
        <v>321.70518676904135</v>
      </c>
      <c r="L36" s="15">
        <f t="shared" si="10"/>
        <v>0.33511956801555326</v>
      </c>
      <c r="M36" s="35">
        <f t="shared" si="9"/>
        <v>5.8318920454724366E-2</v>
      </c>
    </row>
    <row r="37" spans="1:13" x14ac:dyDescent="0.35">
      <c r="A37" s="29" t="s">
        <v>23</v>
      </c>
      <c r="B37" s="5">
        <f>SUMIFS(BETONG!B$27:B$38,BETONG!$A$27:$A$38,ÅRSTOT!$A37)+SUMIFS(TØMRERE!B$27:B$38,TØMRERE!$A$27:$A$38,ÅRSTOT!$A37)+SUMIFS(RØRLEGGERE!B$27:B$38,RØRLEGGERE!$A$27:$A$38,ÅRSTOT!$A37)+SUMIFS(MURERE!B$27:B$38,MURERE!$A$27:$A$38,ÅRSTOT!$A37)+SUMIFS('BLIKK OG VENTILASJON'!B$27:B$38,'BLIKK OG VENTILASJON'!$A$27:$A$38,ÅRSTOT!$A37)+SUMIFS(ISOLATØR!B$27:B$38,ISOLATØR!$A$27:$A$38,ÅRSTOT!$A37)+SUMIFS(MALERE!B$27:B$38,MALERE!$A$27:$A$38,ÅRSTOT!$A37)+SUMIFS(TAKTEKKERE!B$27:B$38,TAKTEKKERE!$A$27:$A$38,ÅRSTOT!$A37)</f>
        <v>187311121.57999998</v>
      </c>
      <c r="C37" s="5">
        <f>SUMIFS(BETONG!C$27:C$38,BETONG!$A$27:$A$38,ÅRSTOT!$A37)+SUMIFS(TØMRERE!C$27:C$38,TØMRERE!$A$27:$A$38,ÅRSTOT!$A37)+SUMIFS(RØRLEGGERE!C$27:C$38,RØRLEGGERE!$A$27:$A$38,ÅRSTOT!$A37)+SUMIFS(MURERE!C$27:C$38,MURERE!$A$27:$A$38,ÅRSTOT!$A37)+SUMIFS('BLIKK OG VENTILASJON'!C$27:C$38,'BLIKK OG VENTILASJON'!$A$27:$A$38,ÅRSTOT!$A37)+SUMIFS(ISOLATØR!C$27:C$38,ISOLATØR!$A$27:$A$38,ÅRSTOT!$A37)+SUMIFS(MALERE!C$27:C$38,MALERE!$A$27:$A$38,ÅRSTOT!$A37)+SUMIFS(TAKTEKKERE!C$27:C$38,TAKTEKKERE!$A$27:$A$38,ÅRSTOT!$A37)</f>
        <v>23396093.800000001</v>
      </c>
      <c r="D37" s="5">
        <f>SUMIFS(BETONG!D$27:D$38,BETONG!$A$27:$A$38,ÅRSTOT!$A37)+SUMIFS(TØMRERE!D$27:D$38,TØMRERE!$A$27:$A$38,ÅRSTOT!$A37)+SUMIFS(RØRLEGGERE!D$27:D$38,RØRLEGGERE!$A$27:$A$38,ÅRSTOT!$A37)+SUMIFS(MURERE!D$27:D$38,MURERE!$A$27:$A$38,ÅRSTOT!$A37)+SUMIFS('BLIKK OG VENTILASJON'!D$27:D$38,'BLIKK OG VENTILASJON'!$A$27:$A$38,ÅRSTOT!$A37)+SUMIFS(ISOLATØR!D$27:D$38,ISOLATØR!$A$27:$A$38,ÅRSTOT!$A37)+SUMIFS(MALERE!D$27:D$38,MALERE!$A$27:$A$38,ÅRSTOT!$A37)+SUMIFS(TAKTEKKERE!D$27:D$38,TAKTEKKERE!$A$27:$A$38,ÅRSTOT!$A37)</f>
        <v>562885.52999999991</v>
      </c>
      <c r="E37" s="5">
        <f>SUMIFS(BETONG!E$27:E$38,BETONG!$A$27:$A$38,ÅRSTOT!$A37)+SUMIFS(TØMRERE!E$27:E$38,TØMRERE!$A$27:$A$38,ÅRSTOT!$A37)+SUMIFS(RØRLEGGERE!E$27:E$38,RØRLEGGERE!$A$27:$A$38,ÅRSTOT!$A37)+SUMIFS(MURERE!E$27:E$38,MURERE!$A$27:$A$38,ÅRSTOT!$A37)+SUMIFS('BLIKK OG VENTILASJON'!E$27:E$38,'BLIKK OG VENTILASJON'!$A$27:$A$38,ÅRSTOT!$A37)+SUMIFS(ISOLATØR!E$27:E$38,ISOLATØR!$A$27:$A$38,ÅRSTOT!$A37)+SUMIFS(MALERE!E$27:E$38,MALERE!$A$27:$A$38,ÅRSTOT!$A37)+SUMIFS(TAKTEKKERE!E$27:E$38,TAKTEKKERE!$A$27:$A$38,ÅRSTOT!$A37)</f>
        <v>110323.75000000001</v>
      </c>
      <c r="F37" s="13">
        <f>IF(B37=0,0,B37/D37)</f>
        <v>332.76947371519748</v>
      </c>
      <c r="G37" s="13">
        <f>IF(E37=0,0,C37/E37)</f>
        <v>212.06760828923962</v>
      </c>
      <c r="H37" s="13">
        <f t="shared" si="8"/>
        <v>312.98917237148009</v>
      </c>
      <c r="I37" s="5">
        <f>SUMIFS(BETONG!I$27:I$38,BETONG!$A$27:$A$38,ÅRSTOT!$A37)+SUMIFS(TØMRERE!I$27:I$38,TØMRERE!$A$27:$A$38,ÅRSTOT!$A37)+SUMIFS(RØRLEGGERE!I$27:I$38,RØRLEGGERE!$A$27:$A$38,ÅRSTOT!$A37)+SUMIFS(MURERE!I$27:I$38,MURERE!$A$27:$A$38,ÅRSTOT!$A37)+SUMIFS('BLIKK OG VENTILASJON'!I$27:I$38,'BLIKK OG VENTILASJON'!$A$27:$A$38,ÅRSTOT!$A37)+SUMIFS(ISOLATØR!I$27:I$38,ISOLATØR!$A$27:$A$38,ÅRSTOT!$A37)+SUMIFS(MALERE!I$27:I$38,MALERE!$A$27:$A$38,ÅRSTOT!$A37)+SUMIFS(TAKTEKKERE!I$27:I$38,TAKTEKKERE!$A$27:$A$38,ÅRSTOT!$A37)</f>
        <v>148050234.16</v>
      </c>
      <c r="J37" s="5">
        <f>SUMIFS(BETONG!J$27:J$38,BETONG!$A$27:$A$38,ÅRSTOT!$A37)+SUMIFS(TØMRERE!J$27:J$38,TØMRERE!$A$27:$A$38,ÅRSTOT!$A37)+SUMIFS(RØRLEGGERE!J$27:J$38,RØRLEGGERE!$A$27:$A$38,ÅRSTOT!$A37)+SUMIFS(MURERE!J$27:J$38,MURERE!$A$27:$A$38,ÅRSTOT!$A37)+SUMIFS('BLIKK OG VENTILASJON'!J$27:J$38,'BLIKK OG VENTILASJON'!$A$27:$A$38,ÅRSTOT!$A37)+SUMIFS(ISOLATØR!J$27:J$38,ISOLATØR!$A$27:$A$38,ÅRSTOT!$A37)+SUMIFS(MALERE!J$27:J$38,MALERE!$A$27:$A$38,ÅRSTOT!$A37)+SUMIFS(TAKTEKKERE!J$27:J$38,TAKTEKKERE!$A$27:$A$38,ÅRSTOT!$A37)</f>
        <v>8638814.3399999999</v>
      </c>
      <c r="K37" s="14">
        <v>296.20686286542889</v>
      </c>
      <c r="L37" s="15">
        <f t="shared" si="10"/>
        <v>0.26518625683205732</v>
      </c>
      <c r="M37" s="35">
        <f t="shared" si="9"/>
        <v>5.6657395928316673E-2</v>
      </c>
    </row>
    <row r="38" spans="1:13" x14ac:dyDescent="0.35">
      <c r="A38" s="29" t="s">
        <v>24</v>
      </c>
      <c r="B38" s="5">
        <f>SUMIFS(BETONG!B$27:B$38,BETONG!$A$27:$A$38,ÅRSTOT!$A38)+SUMIFS(TØMRERE!B$27:B$38,TØMRERE!$A$27:$A$38,ÅRSTOT!$A38)+SUMIFS(RØRLEGGERE!B$27:B$38,RØRLEGGERE!$A$27:$A$38,ÅRSTOT!$A38)+SUMIFS(MURERE!B$27:B$38,MURERE!$A$27:$A$38,ÅRSTOT!$A38)+SUMIFS('BLIKK OG VENTILASJON'!B$27:B$38,'BLIKK OG VENTILASJON'!$A$27:$A$38,ÅRSTOT!$A38)+SUMIFS(ISOLATØR!B$27:B$38,ISOLATØR!$A$27:$A$38,ÅRSTOT!$A38)+SUMIFS(MALERE!B$27:B$38,MALERE!$A$27:$A$38,ÅRSTOT!$A38)+SUMIFS(TAKTEKKERE!B$27:B$38,TAKTEKKERE!$A$27:$A$38,ÅRSTOT!$A38)</f>
        <v>2167631</v>
      </c>
      <c r="C38" s="5">
        <f>SUMIFS(BETONG!C$27:C$38,BETONG!$A$27:$A$38,ÅRSTOT!$A38)+SUMIFS(TØMRERE!C$27:C$38,TØMRERE!$A$27:$A$38,ÅRSTOT!$A38)+SUMIFS(RØRLEGGERE!C$27:C$38,RØRLEGGERE!$A$27:$A$38,ÅRSTOT!$A38)+SUMIFS(MURERE!C$27:C$38,MURERE!$A$27:$A$38,ÅRSTOT!$A38)+SUMIFS('BLIKK OG VENTILASJON'!C$27:C$38,'BLIKK OG VENTILASJON'!$A$27:$A$38,ÅRSTOT!$A38)+SUMIFS(ISOLATØR!C$27:C$38,ISOLATØR!$A$27:$A$38,ÅRSTOT!$A38)+SUMIFS(MALERE!C$27:C$38,MALERE!$A$27:$A$38,ÅRSTOT!$A38)+SUMIFS(TAKTEKKERE!C$27:C$38,TAKTEKKERE!$A$27:$A$38,ÅRSTOT!$A38)</f>
        <v>0</v>
      </c>
      <c r="D38" s="5">
        <f>SUMIFS(BETONG!D$27:D$38,BETONG!$A$27:$A$38,ÅRSTOT!$A38)+SUMIFS(TØMRERE!D$27:D$38,TØMRERE!$A$27:$A$38,ÅRSTOT!$A38)+SUMIFS(RØRLEGGERE!D$27:D$38,RØRLEGGERE!$A$27:$A$38,ÅRSTOT!$A38)+SUMIFS(MURERE!D$27:D$38,MURERE!$A$27:$A$38,ÅRSTOT!$A38)+SUMIFS('BLIKK OG VENTILASJON'!D$27:D$38,'BLIKK OG VENTILASJON'!$A$27:$A$38,ÅRSTOT!$A38)+SUMIFS(ISOLATØR!D$27:D$38,ISOLATØR!$A$27:$A$38,ÅRSTOT!$A38)+SUMIFS(MALERE!D$27:D$38,MALERE!$A$27:$A$38,ÅRSTOT!$A38)+SUMIFS(TAKTEKKERE!D$27:D$38,TAKTEKKERE!$A$27:$A$38,ÅRSTOT!$A38)</f>
        <v>5318.5</v>
      </c>
      <c r="E38" s="5">
        <f>SUMIFS(BETONG!E$27:E$38,BETONG!$A$27:$A$38,ÅRSTOT!$A38)+SUMIFS(TØMRERE!E$27:E$38,TØMRERE!$A$27:$A$38,ÅRSTOT!$A38)+SUMIFS(RØRLEGGERE!E$27:E$38,RØRLEGGERE!$A$27:$A$38,ÅRSTOT!$A38)+SUMIFS(MURERE!E$27:E$38,MURERE!$A$27:$A$38,ÅRSTOT!$A38)+SUMIFS('BLIKK OG VENTILASJON'!E$27:E$38,'BLIKK OG VENTILASJON'!$A$27:$A$38,ÅRSTOT!$A38)+SUMIFS(ISOLATØR!E$27:E$38,ISOLATØR!$A$27:$A$38,ÅRSTOT!$A38)+SUMIFS(MALERE!E$27:E$38,MALERE!$A$27:$A$38,ÅRSTOT!$A38)+SUMIFS(TAKTEKKERE!E$27:E$38,TAKTEKKERE!$A$27:$A$38,ÅRSTOT!$A38)</f>
        <v>0</v>
      </c>
      <c r="F38" s="13">
        <f>IF(D38=0,0,B38/D38)</f>
        <v>407.56435085080381</v>
      </c>
      <c r="G38" s="13">
        <f t="shared" si="7"/>
        <v>0</v>
      </c>
      <c r="H38" s="13">
        <f t="shared" si="8"/>
        <v>407.56435085080381</v>
      </c>
      <c r="I38" s="5">
        <f>SUMIFS(BETONG!I$27:I$38,BETONG!$A$27:$A$38,ÅRSTOT!$A38)+SUMIFS(TØMRERE!I$27:I$38,TØMRERE!$A$27:$A$38,ÅRSTOT!$A38)+SUMIFS(RØRLEGGERE!I$27:I$38,RØRLEGGERE!$A$27:$A$38,ÅRSTOT!$A38)+SUMIFS(MURERE!I$27:I$38,MURERE!$A$27:$A$38,ÅRSTOT!$A38)+SUMIFS('BLIKK OG VENTILASJON'!I$27:I$38,'BLIKK OG VENTILASJON'!$A$27:$A$38,ÅRSTOT!$A38)+SUMIFS(ISOLATØR!I$27:I$38,ISOLATØR!$A$27:$A$38,ÅRSTOT!$A38)+SUMIFS(MALERE!I$27:I$38,MALERE!$A$27:$A$38,ÅRSTOT!$A38)+SUMIFS(TAKTEKKERE!I$27:I$38,TAKTEKKERE!$A$27:$A$38,ÅRSTOT!$A38)</f>
        <v>1472901</v>
      </c>
      <c r="J38" s="5">
        <f>SUMIFS(BETONG!J$27:J$38,BETONG!$A$27:$A$38,ÅRSTOT!$A38)+SUMIFS(TØMRERE!J$27:J$38,TØMRERE!$A$27:$A$38,ÅRSTOT!$A38)+SUMIFS(RØRLEGGERE!J$27:J$38,RØRLEGGERE!$A$27:$A$38,ÅRSTOT!$A38)+SUMIFS(MURERE!J$27:J$38,MURERE!$A$27:$A$38,ÅRSTOT!$A38)+SUMIFS('BLIKK OG VENTILASJON'!J$27:J$38,'BLIKK OG VENTILASJON'!$A$27:$A$38,ÅRSTOT!$A38)+SUMIFS(ISOLATØR!J$27:J$38,ISOLATØR!$A$27:$A$38,ÅRSTOT!$A38)+SUMIFS(MALERE!J$27:J$38,MALERE!$A$27:$A$38,ÅRSTOT!$A38)+SUMIFS(TAKTEKKERE!J$27:J$38,TAKTEKKERE!$A$27:$A$38,ÅRSTOT!$A38)</f>
        <v>0</v>
      </c>
      <c r="K38" s="14">
        <v>393.78057553956836</v>
      </c>
      <c r="L38" s="15">
        <f t="shared" si="10"/>
        <v>0.47167460677941014</v>
      </c>
      <c r="M38" s="35">
        <f t="shared" si="9"/>
        <v>3.5003695376158557E-2</v>
      </c>
    </row>
    <row r="39" spans="1:13" x14ac:dyDescent="0.35">
      <c r="A39" s="29" t="s">
        <v>25</v>
      </c>
      <c r="B39" s="5">
        <f>SUMIFS(BETONG!B$27:B$38,BETONG!$A$27:$A$38,ÅRSTOT!$A39)+SUMIFS(TØMRERE!B$27:B$38,TØMRERE!$A$27:$A$38,ÅRSTOT!$A39)+SUMIFS(RØRLEGGERE!B$27:B$38,RØRLEGGERE!$A$27:$A$38,ÅRSTOT!$A39)+SUMIFS(MURERE!B$27:B$38,MURERE!$A$27:$A$38,ÅRSTOT!$A39)+SUMIFS('BLIKK OG VENTILASJON'!B$27:B$38,'BLIKK OG VENTILASJON'!$A$27:$A$38,ÅRSTOT!$A39)+SUMIFS(ISOLATØR!B$27:B$38,ISOLATØR!$A$27:$A$38,ÅRSTOT!$A39)+SUMIFS(MALERE!B$27:B$38,MALERE!$A$27:$A$38,ÅRSTOT!$A39)+SUMIFS(TAKTEKKERE!B$27:B$38,TAKTEKKERE!$A$27:$A$38,ÅRSTOT!$A39)</f>
        <v>1602127</v>
      </c>
      <c r="C39" s="5">
        <f>SUMIFS(BETONG!C$27:C$38,BETONG!$A$27:$A$38,ÅRSTOT!$A39)+SUMIFS(TØMRERE!C$27:C$38,TØMRERE!$A$27:$A$38,ÅRSTOT!$A39)+SUMIFS(RØRLEGGERE!C$27:C$38,RØRLEGGERE!$A$27:$A$38,ÅRSTOT!$A39)+SUMIFS(MURERE!C$27:C$38,MURERE!$A$27:$A$38,ÅRSTOT!$A39)+SUMIFS('BLIKK OG VENTILASJON'!C$27:C$38,'BLIKK OG VENTILASJON'!$A$27:$A$38,ÅRSTOT!$A39)+SUMIFS(ISOLATØR!C$27:C$38,ISOLATØR!$A$27:$A$38,ÅRSTOT!$A39)+SUMIFS(MALERE!C$27:C$38,MALERE!$A$27:$A$38,ÅRSTOT!$A39)+SUMIFS(TAKTEKKERE!C$27:C$38,TAKTEKKERE!$A$27:$A$38,ÅRSTOT!$A39)</f>
        <v>3087579</v>
      </c>
      <c r="D39" s="5">
        <f>SUMIFS(BETONG!D$27:D$38,BETONG!$A$27:$A$38,ÅRSTOT!$A39)+SUMIFS(TØMRERE!D$27:D$38,TØMRERE!$A$27:$A$38,ÅRSTOT!$A39)+SUMIFS(RØRLEGGERE!D$27:D$38,RØRLEGGERE!$A$27:$A$38,ÅRSTOT!$A39)+SUMIFS(MURERE!D$27:D$38,MURERE!$A$27:$A$38,ÅRSTOT!$A39)+SUMIFS('BLIKK OG VENTILASJON'!D$27:D$38,'BLIKK OG VENTILASJON'!$A$27:$A$38,ÅRSTOT!$A39)+SUMIFS(ISOLATØR!D$27:D$38,ISOLATØR!$A$27:$A$38,ÅRSTOT!$A39)+SUMIFS(MALERE!D$27:D$38,MALERE!$A$27:$A$38,ÅRSTOT!$A39)+SUMIFS(TAKTEKKERE!D$27:D$38,TAKTEKKERE!$A$27:$A$38,ÅRSTOT!$A39)</f>
        <v>4904</v>
      </c>
      <c r="E39" s="5">
        <f>SUMIFS(BETONG!E$27:E$38,BETONG!$A$27:$A$38,ÅRSTOT!$A39)+SUMIFS(TØMRERE!E$27:E$38,TØMRERE!$A$27:$A$38,ÅRSTOT!$A39)+SUMIFS(RØRLEGGERE!E$27:E$38,RØRLEGGERE!$A$27:$A$38,ÅRSTOT!$A39)+SUMIFS(MURERE!E$27:E$38,MURERE!$A$27:$A$38,ÅRSTOT!$A39)+SUMIFS('BLIKK OG VENTILASJON'!E$27:E$38,'BLIKK OG VENTILASJON'!$A$27:$A$38,ÅRSTOT!$A39)+SUMIFS(ISOLATØR!E$27:E$38,ISOLATØR!$A$27:$A$38,ÅRSTOT!$A39)+SUMIFS(MALERE!E$27:E$38,MALERE!$A$27:$A$38,ÅRSTOT!$A39)+SUMIFS(TAKTEKKERE!E$27:E$38,TAKTEKKERE!$A$27:$A$38,ÅRSTOT!$A39)</f>
        <v>16480</v>
      </c>
      <c r="F39" s="13">
        <f t="shared" si="7"/>
        <v>326.69800163132135</v>
      </c>
      <c r="G39" s="13">
        <f t="shared" si="7"/>
        <v>187.35309466019419</v>
      </c>
      <c r="H39" s="13">
        <f t="shared" si="8"/>
        <v>219.30910961466518</v>
      </c>
      <c r="I39" s="5">
        <f>SUMIFS(BETONG!I$27:I$38,BETONG!$A$27:$A$38,ÅRSTOT!$A39)+SUMIFS(TØMRERE!I$27:I$38,TØMRERE!$A$27:$A$38,ÅRSTOT!$A39)+SUMIFS(RØRLEGGERE!I$27:I$38,RØRLEGGERE!$A$27:$A$38,ÅRSTOT!$A39)+SUMIFS(MURERE!I$27:I$38,MURERE!$A$27:$A$38,ÅRSTOT!$A39)+SUMIFS('BLIKK OG VENTILASJON'!I$27:I$38,'BLIKK OG VENTILASJON'!$A$27:$A$38,ÅRSTOT!$A39)+SUMIFS(ISOLATØR!I$27:I$38,ISOLATØR!$A$27:$A$38,ÅRSTOT!$A39)+SUMIFS(MALERE!I$27:I$38,MALERE!$A$27:$A$38,ÅRSTOT!$A39)+SUMIFS(TAKTEKKERE!I$27:I$38,TAKTEKKERE!$A$27:$A$38,ÅRSTOT!$A39)</f>
        <v>6265419.5</v>
      </c>
      <c r="J39" s="5">
        <f>SUMIFS(BETONG!J$27:J$38,BETONG!$A$27:$A$38,ÅRSTOT!$A39)+SUMIFS(TØMRERE!J$27:J$38,TØMRERE!$A$27:$A$38,ÅRSTOT!$A39)+SUMIFS(RØRLEGGERE!J$27:J$38,RØRLEGGERE!$A$27:$A$38,ÅRSTOT!$A39)+SUMIFS(MURERE!J$27:J$38,MURERE!$A$27:$A$38,ÅRSTOT!$A39)+SUMIFS('BLIKK OG VENTILASJON'!J$27:J$38,'BLIKK OG VENTILASJON'!$A$27:$A$38,ÅRSTOT!$A39)+SUMIFS(ISOLATØR!J$27:J$38,ISOLATØR!$A$27:$A$38,ÅRSTOT!$A39)+SUMIFS(MALERE!J$27:J$38,MALERE!$A$27:$A$38,ÅRSTOT!$A39)+SUMIFS(TAKTEKKERE!J$27:J$38,TAKTEKKERE!$A$27:$A$38,ÅRSTOT!$A39)</f>
        <v>895337</v>
      </c>
      <c r="K39" s="14">
        <v>308.13908561780778</v>
      </c>
      <c r="L39" s="15">
        <f t="shared" si="10"/>
        <v>-0.74429054590837851</v>
      </c>
      <c r="M39" s="35">
        <f t="shared" si="9"/>
        <v>-0.28827883299855228</v>
      </c>
    </row>
    <row r="40" spans="1:13" x14ac:dyDescent="0.35">
      <c r="A40" s="29" t="s">
        <v>26</v>
      </c>
      <c r="B40" s="5">
        <f>SUMIFS(BETONG!B$27:B$38,BETONG!$A$27:$A$38,ÅRSTOT!$A40)+SUMIFS(TØMRERE!B$27:B$38,TØMRERE!$A$27:$A$38,ÅRSTOT!$A40)+SUMIFS(RØRLEGGERE!B$27:B$38,RØRLEGGERE!$A$27:$A$38,ÅRSTOT!$A40)+SUMIFS(MURERE!B$27:B$38,MURERE!$A$27:$A$38,ÅRSTOT!$A40)+SUMIFS('BLIKK OG VENTILASJON'!B$27:B$38,'BLIKK OG VENTILASJON'!$A$27:$A$38,ÅRSTOT!$A40)+SUMIFS(ISOLATØR!B$27:B$38,ISOLATØR!$A$27:$A$38,ÅRSTOT!$A40)+SUMIFS(MALERE!B$27:B$38,MALERE!$A$27:$A$38,ÅRSTOT!$A40)+SUMIFS(TAKTEKKERE!B$27:B$38,TAKTEKKERE!$A$27:$A$38,ÅRSTOT!$A40)</f>
        <v>149052830.51000002</v>
      </c>
      <c r="C40" s="5">
        <f>SUMIFS(BETONG!C$27:C$38,BETONG!$A$27:$A$38,ÅRSTOT!$A40)+SUMIFS(TØMRERE!C$27:C$38,TØMRERE!$A$27:$A$38,ÅRSTOT!$A40)+SUMIFS(RØRLEGGERE!C$27:C$38,RØRLEGGERE!$A$27:$A$38,ÅRSTOT!$A40)+SUMIFS(MURERE!C$27:C$38,MURERE!$A$27:$A$38,ÅRSTOT!$A40)+SUMIFS('BLIKK OG VENTILASJON'!C$27:C$38,'BLIKK OG VENTILASJON'!$A$27:$A$38,ÅRSTOT!$A40)+SUMIFS(ISOLATØR!C$27:C$38,ISOLATØR!$A$27:$A$38,ÅRSTOT!$A40)+SUMIFS(MALERE!C$27:C$38,MALERE!$A$27:$A$38,ÅRSTOT!$A40)+SUMIFS(TAKTEKKERE!C$27:C$38,TAKTEKKERE!$A$27:$A$38,ÅRSTOT!$A40)</f>
        <v>11450599.58</v>
      </c>
      <c r="D40" s="5">
        <f>SUMIFS(BETONG!D$27:D$38,BETONG!$A$27:$A$38,ÅRSTOT!$A40)+SUMIFS(TØMRERE!D$27:D$38,TØMRERE!$A$27:$A$38,ÅRSTOT!$A40)+SUMIFS(RØRLEGGERE!D$27:D$38,RØRLEGGERE!$A$27:$A$38,ÅRSTOT!$A40)+SUMIFS(MURERE!D$27:D$38,MURERE!$A$27:$A$38,ÅRSTOT!$A40)+SUMIFS('BLIKK OG VENTILASJON'!D$27:D$38,'BLIKK OG VENTILASJON'!$A$27:$A$38,ÅRSTOT!$A40)+SUMIFS(ISOLATØR!D$27:D$38,ISOLATØR!$A$27:$A$38,ÅRSTOT!$A40)+SUMIFS(MALERE!D$27:D$38,MALERE!$A$27:$A$38,ÅRSTOT!$A40)+SUMIFS(TAKTEKKERE!D$27:D$38,TAKTEKKERE!$A$27:$A$38,ÅRSTOT!$A40)</f>
        <v>409429.7</v>
      </c>
      <c r="E40" s="5">
        <f>SUMIFS(BETONG!E$27:E$38,BETONG!$A$27:$A$38,ÅRSTOT!$A40)+SUMIFS(TØMRERE!E$27:E$38,TØMRERE!$A$27:$A$38,ÅRSTOT!$A40)+SUMIFS(RØRLEGGERE!E$27:E$38,RØRLEGGERE!$A$27:$A$38,ÅRSTOT!$A40)+SUMIFS(MURERE!E$27:E$38,MURERE!$A$27:$A$38,ÅRSTOT!$A40)+SUMIFS('BLIKK OG VENTILASJON'!E$27:E$38,'BLIKK OG VENTILASJON'!$A$27:$A$38,ÅRSTOT!$A40)+SUMIFS(ISOLATØR!E$27:E$38,ISOLATØR!$A$27:$A$38,ÅRSTOT!$A40)+SUMIFS(MALERE!E$27:E$38,MALERE!$A$27:$A$38,ÅRSTOT!$A40)+SUMIFS(TAKTEKKERE!E$27:E$38,TAKTEKKERE!$A$27:$A$38,ÅRSTOT!$A40)</f>
        <v>42187.659999999996</v>
      </c>
      <c r="F40" s="13">
        <f t="shared" si="7"/>
        <v>364.04987354361447</v>
      </c>
      <c r="G40" s="13">
        <f t="shared" si="7"/>
        <v>271.4205902863539</v>
      </c>
      <c r="H40" s="13">
        <f t="shared" si="8"/>
        <v>355.39694508200489</v>
      </c>
      <c r="I40" s="5">
        <f>SUMIFS(BETONG!I$27:I$38,BETONG!$A$27:$A$38,ÅRSTOT!$A40)+SUMIFS(TØMRERE!I$27:I$38,TØMRERE!$A$27:$A$38,ÅRSTOT!$A40)+SUMIFS(RØRLEGGERE!I$27:I$38,RØRLEGGERE!$A$27:$A$38,ÅRSTOT!$A40)+SUMIFS(MURERE!I$27:I$38,MURERE!$A$27:$A$38,ÅRSTOT!$A40)+SUMIFS('BLIKK OG VENTILASJON'!I$27:I$38,'BLIKK OG VENTILASJON'!$A$27:$A$38,ÅRSTOT!$A40)+SUMIFS(ISOLATØR!I$27:I$38,ISOLATØR!$A$27:$A$38,ÅRSTOT!$A40)+SUMIFS(MALERE!I$27:I$38,MALERE!$A$27:$A$38,ÅRSTOT!$A40)+SUMIFS(TAKTEKKERE!I$27:I$38,TAKTEKKERE!$A$27:$A$38,ÅRSTOT!$A40)</f>
        <v>85436379.069999993</v>
      </c>
      <c r="J40" s="5">
        <f>SUMIFS(BETONG!J$27:J$38,BETONG!$A$27:$A$38,ÅRSTOT!$A40)+SUMIFS(TØMRERE!J$27:J$38,TØMRERE!$A$27:$A$38,ÅRSTOT!$A40)+SUMIFS(RØRLEGGERE!J$27:J$38,RØRLEGGERE!$A$27:$A$38,ÅRSTOT!$A40)+SUMIFS(MURERE!J$27:J$38,MURERE!$A$27:$A$38,ÅRSTOT!$A40)+SUMIFS('BLIKK OG VENTILASJON'!J$27:J$38,'BLIKK OG VENTILASJON'!$A$27:$A$38,ÅRSTOT!$A40)+SUMIFS(ISOLATØR!J$27:J$38,ISOLATØR!$A$27:$A$38,ÅRSTOT!$A40)+SUMIFS(MALERE!J$27:J$38,MALERE!$A$27:$A$38,ÅRSTOT!$A40)+SUMIFS(TAKTEKKERE!J$27:J$38,TAKTEKKERE!$A$27:$A$38,ÅRSTOT!$A40)</f>
        <v>494715.99</v>
      </c>
      <c r="K40" s="14">
        <v>333.98796323882533</v>
      </c>
      <c r="L40" s="15">
        <f t="shared" si="10"/>
        <v>0.74460612835520101</v>
      </c>
      <c r="M40" s="35">
        <f t="shared" si="9"/>
        <v>6.4101058120680246E-2</v>
      </c>
    </row>
    <row r="41" spans="1:13" s="1" customFormat="1" thickBot="1" x14ac:dyDescent="0.35">
      <c r="A41" s="30" t="s">
        <v>27</v>
      </c>
      <c r="B41" s="36">
        <f>SUM(B28:B40)</f>
        <v>429520299.63999999</v>
      </c>
      <c r="C41" s="36">
        <f>SUM(C28:C40)</f>
        <v>41419784.350000001</v>
      </c>
      <c r="D41" s="36">
        <f>SUM(D28:D40)</f>
        <v>1250935.47</v>
      </c>
      <c r="E41" s="36">
        <f>SUM(E28:E40)</f>
        <v>185188.41</v>
      </c>
      <c r="F41" s="37">
        <f>IF(D41=0,0,B41/D41)</f>
        <v>343.35927786906547</v>
      </c>
      <c r="G41" s="37">
        <f t="shared" si="7"/>
        <v>223.66294062355198</v>
      </c>
      <c r="H41" s="37">
        <f t="shared" si="8"/>
        <v>327.92441553858157</v>
      </c>
      <c r="I41" s="38">
        <f>SUM(I28:I40)</f>
        <v>333684102.47000003</v>
      </c>
      <c r="J41" s="38">
        <f>SUM(J28:J40)</f>
        <v>12042022.810000001</v>
      </c>
      <c r="K41" s="39">
        <v>310.77020898535471</v>
      </c>
      <c r="L41" s="33">
        <f t="shared" si="10"/>
        <v>0.28720636212693451</v>
      </c>
      <c r="M41" s="34">
        <f t="shared" si="9"/>
        <v>5.5199005751658974E-2</v>
      </c>
    </row>
    <row r="44" spans="1:13" ht="20" x14ac:dyDescent="0.4">
      <c r="A44" s="73" t="str">
        <f>"MÅLESTATISTIKK FOR ALLE BYGGFAG - GJENNOMSNITT HELE ÅRET  "&amp;FORS!$A$14</f>
        <v>MÅLESTATISTIKK FOR ALLE BYGGFAG - GJENNOMSNITT HELE ÅRET  2022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ht="16" thickBot="1" x14ac:dyDescent="0.4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35">
      <c r="A46" s="20"/>
      <c r="B46" s="21" t="s">
        <v>4</v>
      </c>
      <c r="C46" s="22"/>
      <c r="D46" s="21" t="s">
        <v>5</v>
      </c>
      <c r="E46" s="22"/>
      <c r="F46" s="21" t="str">
        <f>"Fortjeneste hele  "&amp;FORS!$A$14-0</f>
        <v>Fortjeneste hele  2022</v>
      </c>
      <c r="G46" s="23"/>
      <c r="H46" s="22"/>
      <c r="I46" s="21" t="str">
        <f>" Hele året  "&amp;FORS!$A$14-1</f>
        <v xml:space="preserve"> Hele året  2021</v>
      </c>
      <c r="J46" s="23"/>
      <c r="K46" s="22"/>
      <c r="L46" s="21" t="s">
        <v>6</v>
      </c>
      <c r="M46" s="24"/>
    </row>
    <row r="47" spans="1:13" x14ac:dyDescent="0.35">
      <c r="A47" s="25"/>
      <c r="B47" s="9" t="s">
        <v>7</v>
      </c>
      <c r="C47" s="9" t="s">
        <v>7</v>
      </c>
      <c r="D47" s="9" t="s">
        <v>7</v>
      </c>
      <c r="E47" s="9" t="s">
        <v>7</v>
      </c>
      <c r="F47" s="9" t="s">
        <v>7</v>
      </c>
      <c r="G47" s="9" t="s">
        <v>7</v>
      </c>
      <c r="H47" s="10" t="s">
        <v>8</v>
      </c>
      <c r="I47" s="9" t="s">
        <v>7</v>
      </c>
      <c r="J47" s="9" t="s">
        <v>7</v>
      </c>
      <c r="K47" s="10" t="s">
        <v>9</v>
      </c>
      <c r="L47" s="9" t="s">
        <v>7</v>
      </c>
      <c r="M47" s="26" t="s">
        <v>9</v>
      </c>
    </row>
    <row r="48" spans="1:13" x14ac:dyDescent="0.35">
      <c r="A48" s="27"/>
      <c r="B48" s="11" t="s">
        <v>10</v>
      </c>
      <c r="C48" s="11" t="s">
        <v>11</v>
      </c>
      <c r="D48" s="11" t="s">
        <v>10</v>
      </c>
      <c r="E48" s="11" t="s">
        <v>11</v>
      </c>
      <c r="F48" s="11" t="s">
        <v>10</v>
      </c>
      <c r="G48" s="11" t="s">
        <v>11</v>
      </c>
      <c r="H48" s="12" t="s">
        <v>12</v>
      </c>
      <c r="I48" s="11" t="s">
        <v>10</v>
      </c>
      <c r="J48" s="11" t="s">
        <v>11</v>
      </c>
      <c r="K48" s="12" t="s">
        <v>13</v>
      </c>
      <c r="L48" s="11" t="s">
        <v>10</v>
      </c>
      <c r="M48" s="28" t="s">
        <v>13</v>
      </c>
    </row>
    <row r="49" spans="1:13" x14ac:dyDescent="0.35">
      <c r="A49" s="29" t="s">
        <v>14</v>
      </c>
      <c r="B49" s="18">
        <f>SUMIFS(B$7:B$19,$A$7:$A$19,$A49)+SUMIFS(B$28:B$40,$A$28:$A$40,$A49)</f>
        <v>9453235</v>
      </c>
      <c r="C49" s="18">
        <f t="shared" ref="C49:E61" si="11">SUMIFS(C$7:C$19,$A$7:$A$19,$A49)+SUMIFS(C$28:C$40,$A$28:$A$40,$A49)</f>
        <v>0</v>
      </c>
      <c r="D49" s="18">
        <f t="shared" si="11"/>
        <v>28743.5</v>
      </c>
      <c r="E49" s="18">
        <f t="shared" si="11"/>
        <v>0</v>
      </c>
      <c r="F49" s="13">
        <f>IF(D49=0,0,B49/D49)</f>
        <v>328.88252996329607</v>
      </c>
      <c r="G49" s="13">
        <f t="shared" ref="F49:G62" si="12">IF(E49=0,0,C49/E49)</f>
        <v>0</v>
      </c>
      <c r="H49" s="13">
        <f t="shared" ref="H49:H60" si="13">IF(D49+E49=0,0,(B49+C49)/(D49+E49))</f>
        <v>328.88252996329607</v>
      </c>
      <c r="I49" s="18">
        <f t="shared" ref="I49:J61" si="14">SUMIFS(I$7:I$19,$A$7:$A$19,$A49)+SUMIFS(I$28:I$40,$A$28:$A$40,$A49)</f>
        <v>24623176</v>
      </c>
      <c r="J49" s="18">
        <f t="shared" si="14"/>
        <v>0</v>
      </c>
      <c r="K49" s="14">
        <v>300.41211105097096</v>
      </c>
      <c r="L49" s="15">
        <f t="shared" ref="L49:L62" si="15">IF(I49=0,0,(B49-I49)/I49)</f>
        <v>-0.61608384718526965</v>
      </c>
      <c r="M49" s="35">
        <f t="shared" ref="M49:M62" si="16">IF(K49=0,0,(H49-K49)/K49)</f>
        <v>9.4771208832837378E-2</v>
      </c>
    </row>
    <row r="50" spans="1:13" x14ac:dyDescent="0.35">
      <c r="A50" s="29" t="s">
        <v>15</v>
      </c>
      <c r="B50" s="18">
        <f t="shared" ref="B50:B61" si="17">SUMIFS(B$7:B$19,$A$7:$A$19,$A50)+SUMIFS(B$28:B$40,$A$28:$A$40,$A50)</f>
        <v>40175423.159999996</v>
      </c>
      <c r="C50" s="18">
        <f t="shared" si="11"/>
        <v>0</v>
      </c>
      <c r="D50" s="18">
        <f t="shared" si="11"/>
        <v>122442.65000000002</v>
      </c>
      <c r="E50" s="18">
        <f t="shared" si="11"/>
        <v>0</v>
      </c>
      <c r="F50" s="13">
        <f t="shared" si="12"/>
        <v>328.11625001582365</v>
      </c>
      <c r="G50" s="13">
        <f t="shared" si="12"/>
        <v>0</v>
      </c>
      <c r="H50" s="13">
        <f t="shared" si="13"/>
        <v>328.11625001582365</v>
      </c>
      <c r="I50" s="18">
        <f t="shared" si="14"/>
        <v>49840794.049999997</v>
      </c>
      <c r="J50" s="18">
        <f t="shared" si="14"/>
        <v>0</v>
      </c>
      <c r="K50" s="14">
        <v>292.31509104645914</v>
      </c>
      <c r="L50" s="15">
        <f t="shared" si="15"/>
        <v>-0.19392489775150365</v>
      </c>
      <c r="M50" s="35">
        <f t="shared" si="16"/>
        <v>0.12247454909426639</v>
      </c>
    </row>
    <row r="51" spans="1:13" x14ac:dyDescent="0.35">
      <c r="A51" s="29" t="s">
        <v>16</v>
      </c>
      <c r="B51" s="18">
        <f t="shared" si="17"/>
        <v>0</v>
      </c>
      <c r="C51" s="18">
        <f t="shared" si="11"/>
        <v>0</v>
      </c>
      <c r="D51" s="18">
        <f t="shared" si="11"/>
        <v>0</v>
      </c>
      <c r="E51" s="18">
        <f t="shared" si="11"/>
        <v>0</v>
      </c>
      <c r="F51" s="13">
        <f t="shared" ref="F51" si="18">IF(D51=0,0,B51/D51)</f>
        <v>0</v>
      </c>
      <c r="G51" s="13">
        <f t="shared" ref="G51" si="19">IF(E51=0,0,C51/E51)</f>
        <v>0</v>
      </c>
      <c r="H51" s="13">
        <f t="shared" ref="H51" si="20">IF(D51+E51=0,0,(B51+C51)/(D51+E51))</f>
        <v>0</v>
      </c>
      <c r="I51" s="18">
        <f t="shared" si="14"/>
        <v>0</v>
      </c>
      <c r="J51" s="18">
        <f t="shared" si="14"/>
        <v>424816.48</v>
      </c>
      <c r="K51" s="14">
        <v>201.76512942293991</v>
      </c>
      <c r="L51" s="15">
        <f t="shared" si="15"/>
        <v>0</v>
      </c>
      <c r="M51" s="35">
        <f t="shared" si="16"/>
        <v>-1</v>
      </c>
    </row>
    <row r="52" spans="1:13" x14ac:dyDescent="0.35">
      <c r="A52" s="29" t="s">
        <v>17</v>
      </c>
      <c r="B52" s="18">
        <f t="shared" si="17"/>
        <v>0</v>
      </c>
      <c r="C52" s="18">
        <f t="shared" si="11"/>
        <v>0</v>
      </c>
      <c r="D52" s="18">
        <f t="shared" si="11"/>
        <v>0</v>
      </c>
      <c r="E52" s="18">
        <f t="shared" si="11"/>
        <v>0</v>
      </c>
      <c r="F52" s="13">
        <f t="shared" si="12"/>
        <v>0</v>
      </c>
      <c r="G52" s="13">
        <f t="shared" si="12"/>
        <v>0</v>
      </c>
      <c r="H52" s="13">
        <f t="shared" si="13"/>
        <v>0</v>
      </c>
      <c r="I52" s="18">
        <f t="shared" si="14"/>
        <v>0</v>
      </c>
      <c r="J52" s="18">
        <f t="shared" si="14"/>
        <v>0</v>
      </c>
      <c r="K52" s="14">
        <v>0</v>
      </c>
      <c r="L52" s="15">
        <f t="shared" si="15"/>
        <v>0</v>
      </c>
      <c r="M52" s="35">
        <f t="shared" si="16"/>
        <v>0</v>
      </c>
    </row>
    <row r="53" spans="1:13" x14ac:dyDescent="0.35">
      <c r="A53" s="29" t="s">
        <v>18</v>
      </c>
      <c r="B53" s="18">
        <f t="shared" si="17"/>
        <v>0</v>
      </c>
      <c r="C53" s="18">
        <f t="shared" si="11"/>
        <v>0</v>
      </c>
      <c r="D53" s="18">
        <f t="shared" si="11"/>
        <v>0</v>
      </c>
      <c r="E53" s="18">
        <f t="shared" si="11"/>
        <v>0</v>
      </c>
      <c r="F53" s="13">
        <f t="shared" si="12"/>
        <v>0</v>
      </c>
      <c r="G53" s="13">
        <f t="shared" si="12"/>
        <v>0</v>
      </c>
      <c r="H53" s="13">
        <f t="shared" si="13"/>
        <v>0</v>
      </c>
      <c r="I53" s="18">
        <f t="shared" si="14"/>
        <v>11822399</v>
      </c>
      <c r="J53" s="18">
        <f t="shared" si="14"/>
        <v>0</v>
      </c>
      <c r="K53" s="14">
        <v>283.13043803666716</v>
      </c>
      <c r="L53" s="15">
        <f t="shared" si="15"/>
        <v>-1</v>
      </c>
      <c r="M53" s="35">
        <f t="shared" si="16"/>
        <v>-1</v>
      </c>
    </row>
    <row r="54" spans="1:13" x14ac:dyDescent="0.35">
      <c r="A54" s="29" t="s">
        <v>19</v>
      </c>
      <c r="B54" s="18">
        <f t="shared" si="17"/>
        <v>44272004.170000002</v>
      </c>
      <c r="C54" s="18">
        <f t="shared" si="11"/>
        <v>2741147.6500000004</v>
      </c>
      <c r="D54" s="18">
        <f t="shared" si="11"/>
        <v>137812.09</v>
      </c>
      <c r="E54" s="18">
        <f t="shared" si="11"/>
        <v>13095.2</v>
      </c>
      <c r="F54" s="13">
        <f t="shared" si="12"/>
        <v>321.24905855502232</v>
      </c>
      <c r="G54" s="13">
        <f t="shared" si="12"/>
        <v>209.3246113079602</v>
      </c>
      <c r="H54" s="13">
        <f t="shared" si="13"/>
        <v>311.53665154281146</v>
      </c>
      <c r="I54" s="18">
        <f t="shared" si="14"/>
        <v>25457334</v>
      </c>
      <c r="J54" s="18">
        <f t="shared" si="14"/>
        <v>1969555</v>
      </c>
      <c r="K54" s="14">
        <v>314.44547580985756</v>
      </c>
      <c r="L54" s="15">
        <f t="shared" si="15"/>
        <v>0.73906679191151758</v>
      </c>
      <c r="M54" s="35">
        <f t="shared" si="16"/>
        <v>-9.2506475393051638E-3</v>
      </c>
    </row>
    <row r="55" spans="1:13" x14ac:dyDescent="0.35">
      <c r="A55" s="29" t="s">
        <v>20</v>
      </c>
      <c r="B55" s="18">
        <f t="shared" si="17"/>
        <v>28044831.079999998</v>
      </c>
      <c r="C55" s="18">
        <f t="shared" si="11"/>
        <v>0</v>
      </c>
      <c r="D55" s="18">
        <f t="shared" si="11"/>
        <v>81309.399999999994</v>
      </c>
      <c r="E55" s="18">
        <f t="shared" si="11"/>
        <v>0</v>
      </c>
      <c r="F55" s="13">
        <f t="shared" si="12"/>
        <v>344.91499236250667</v>
      </c>
      <c r="G55" s="13">
        <f t="shared" si="12"/>
        <v>0</v>
      </c>
      <c r="H55" s="13">
        <f t="shared" si="13"/>
        <v>344.91499236250667</v>
      </c>
      <c r="I55" s="18">
        <f t="shared" si="14"/>
        <v>59710459.759999998</v>
      </c>
      <c r="J55" s="18">
        <f t="shared" si="14"/>
        <v>0</v>
      </c>
      <c r="K55" s="14">
        <v>329.7293488238497</v>
      </c>
      <c r="L55" s="15">
        <f t="shared" si="15"/>
        <v>-0.53031962586248227</v>
      </c>
      <c r="M55" s="35">
        <f t="shared" si="16"/>
        <v>4.6054873770940967E-2</v>
      </c>
    </row>
    <row r="56" spans="1:13" x14ac:dyDescent="0.35">
      <c r="A56" s="29" t="s">
        <v>21</v>
      </c>
      <c r="B56" s="18">
        <f t="shared" si="17"/>
        <v>10983107.810000002</v>
      </c>
      <c r="C56" s="18">
        <f t="shared" si="11"/>
        <v>0</v>
      </c>
      <c r="D56" s="18">
        <f t="shared" si="11"/>
        <v>34716</v>
      </c>
      <c r="E56" s="18">
        <f t="shared" si="11"/>
        <v>0</v>
      </c>
      <c r="F56" s="13">
        <f t="shared" si="12"/>
        <v>316.37019846756544</v>
      </c>
      <c r="G56" s="13">
        <f t="shared" si="12"/>
        <v>0</v>
      </c>
      <c r="H56" s="13">
        <f t="shared" si="13"/>
        <v>316.37019846756544</v>
      </c>
      <c r="I56" s="18">
        <f t="shared" si="14"/>
        <v>8510553.9000000004</v>
      </c>
      <c r="J56" s="18">
        <f t="shared" si="14"/>
        <v>0</v>
      </c>
      <c r="K56" s="14">
        <v>300.76577654266407</v>
      </c>
      <c r="L56" s="15">
        <f t="shared" si="15"/>
        <v>0.29052796551820226</v>
      </c>
      <c r="M56" s="35">
        <f t="shared" si="16"/>
        <v>5.1882305574377285E-2</v>
      </c>
    </row>
    <row r="57" spans="1:13" x14ac:dyDescent="0.35">
      <c r="A57" s="29" t="s">
        <v>22</v>
      </c>
      <c r="B57" s="18">
        <f t="shared" si="17"/>
        <v>47056690.93</v>
      </c>
      <c r="C57" s="18">
        <f t="shared" si="11"/>
        <v>800000</v>
      </c>
      <c r="D57" s="18">
        <f t="shared" si="11"/>
        <v>137516.5</v>
      </c>
      <c r="E57" s="18">
        <f t="shared" si="11"/>
        <v>3400</v>
      </c>
      <c r="F57" s="13">
        <f t="shared" si="12"/>
        <v>342.18941676089776</v>
      </c>
      <c r="G57" s="13">
        <f t="shared" si="12"/>
        <v>235.29411764705881</v>
      </c>
      <c r="H57" s="13">
        <f t="shared" si="13"/>
        <v>339.61027225342667</v>
      </c>
      <c r="I57" s="18">
        <f t="shared" si="14"/>
        <v>33603132.640000001</v>
      </c>
      <c r="J57" s="18">
        <f t="shared" si="14"/>
        <v>2625500</v>
      </c>
      <c r="K57" s="14">
        <v>310.81048519030367</v>
      </c>
      <c r="L57" s="15">
        <f t="shared" si="15"/>
        <v>0.4003661930609812</v>
      </c>
      <c r="M57" s="35">
        <f t="shared" si="16"/>
        <v>9.2660281539374112E-2</v>
      </c>
    </row>
    <row r="58" spans="1:13" x14ac:dyDescent="0.35">
      <c r="A58" s="29" t="s">
        <v>23</v>
      </c>
      <c r="B58" s="18">
        <f t="shared" si="17"/>
        <v>315720222.20999998</v>
      </c>
      <c r="C58" s="18">
        <f t="shared" si="11"/>
        <v>34936669.57</v>
      </c>
      <c r="D58" s="18">
        <f t="shared" si="11"/>
        <v>955722.90999999992</v>
      </c>
      <c r="E58" s="18">
        <f t="shared" si="11"/>
        <v>165240.20000000001</v>
      </c>
      <c r="F58" s="13">
        <f t="shared" si="12"/>
        <v>330.34702726755813</v>
      </c>
      <c r="G58" s="13">
        <f t="shared" si="12"/>
        <v>211.42960108980742</v>
      </c>
      <c r="H58" s="13">
        <f t="shared" si="13"/>
        <v>312.81751259414773</v>
      </c>
      <c r="I58" s="18">
        <f t="shared" si="14"/>
        <v>306854940.50999999</v>
      </c>
      <c r="J58" s="18">
        <f t="shared" si="14"/>
        <v>29868636.849999998</v>
      </c>
      <c r="K58" s="14">
        <v>297.3064974865232</v>
      </c>
      <c r="L58" s="15">
        <f t="shared" si="15"/>
        <v>2.8890790173577409E-2</v>
      </c>
      <c r="M58" s="35">
        <f t="shared" si="16"/>
        <v>5.2171799939648607E-2</v>
      </c>
    </row>
    <row r="59" spans="1:13" x14ac:dyDescent="0.35">
      <c r="A59" s="29" t="s">
        <v>24</v>
      </c>
      <c r="B59" s="18">
        <f t="shared" si="17"/>
        <v>2957652</v>
      </c>
      <c r="C59" s="18">
        <f t="shared" si="11"/>
        <v>0</v>
      </c>
      <c r="D59" s="18">
        <f t="shared" si="11"/>
        <v>8129</v>
      </c>
      <c r="E59" s="18">
        <f t="shared" si="11"/>
        <v>0</v>
      </c>
      <c r="F59" s="13">
        <f>IF(D59=0,0,B59/D59)</f>
        <v>363.83958666502645</v>
      </c>
      <c r="G59" s="13">
        <f>IF(E59=0,0,C59/E59)</f>
        <v>0</v>
      </c>
      <c r="H59" s="13">
        <f t="shared" si="13"/>
        <v>363.83958666502645</v>
      </c>
      <c r="I59" s="18">
        <f t="shared" si="14"/>
        <v>6292642.7000000002</v>
      </c>
      <c r="J59" s="18">
        <f t="shared" si="14"/>
        <v>0</v>
      </c>
      <c r="K59" s="14">
        <v>433.11939216404249</v>
      </c>
      <c r="L59" s="15">
        <f t="shared" si="15"/>
        <v>-0.52998253023328346</v>
      </c>
      <c r="M59" s="35">
        <f t="shared" si="16"/>
        <v>-0.15995544589418098</v>
      </c>
    </row>
    <row r="60" spans="1:13" x14ac:dyDescent="0.35">
      <c r="A60" s="29" t="s">
        <v>25</v>
      </c>
      <c r="B60" s="18">
        <f t="shared" si="17"/>
        <v>16626881</v>
      </c>
      <c r="C60" s="18">
        <f t="shared" si="11"/>
        <v>3087579</v>
      </c>
      <c r="D60" s="18">
        <f t="shared" si="11"/>
        <v>53251.5</v>
      </c>
      <c r="E60" s="18">
        <f t="shared" si="11"/>
        <v>16480</v>
      </c>
      <c r="F60" s="13">
        <f t="shared" si="12"/>
        <v>312.23310141498359</v>
      </c>
      <c r="G60" s="13">
        <f t="shared" si="12"/>
        <v>187.35309466019419</v>
      </c>
      <c r="H60" s="13">
        <f t="shared" si="13"/>
        <v>282.71957436739496</v>
      </c>
      <c r="I60" s="18">
        <f t="shared" si="14"/>
        <v>20183497.5</v>
      </c>
      <c r="J60" s="18">
        <f t="shared" si="14"/>
        <v>3845238</v>
      </c>
      <c r="K60" s="14">
        <v>299.07382605480467</v>
      </c>
      <c r="L60" s="15">
        <f t="shared" si="15"/>
        <v>-0.17621408281691517</v>
      </c>
      <c r="M60" s="35">
        <f t="shared" si="16"/>
        <v>-5.4682992166666E-2</v>
      </c>
    </row>
    <row r="61" spans="1:13" x14ac:dyDescent="0.35">
      <c r="A61" s="29" t="s">
        <v>26</v>
      </c>
      <c r="B61" s="18">
        <f t="shared" si="17"/>
        <v>293264088.47000003</v>
      </c>
      <c r="C61" s="18">
        <f t="shared" si="11"/>
        <v>13012555.220000001</v>
      </c>
      <c r="D61" s="18">
        <f t="shared" si="11"/>
        <v>825540.2</v>
      </c>
      <c r="E61" s="18">
        <f t="shared" si="11"/>
        <v>51192.659999999996</v>
      </c>
      <c r="F61" s="13">
        <f t="shared" si="12"/>
        <v>355.23901618600769</v>
      </c>
      <c r="G61" s="13">
        <f t="shared" si="12"/>
        <v>254.18790936044351</v>
      </c>
      <c r="H61" s="13">
        <f>IF(D61+E61=0,0,(B61+C61)/(D61+E61))</f>
        <v>349.33861574436719</v>
      </c>
      <c r="I61" s="18">
        <f t="shared" si="14"/>
        <v>231440301.16999999</v>
      </c>
      <c r="J61" s="18">
        <f t="shared" si="14"/>
        <v>5017649.0600000005</v>
      </c>
      <c r="K61" s="14">
        <v>333.13101072987172</v>
      </c>
      <c r="L61" s="15">
        <f t="shared" si="15"/>
        <v>0.26712628262002036</v>
      </c>
      <c r="M61" s="35">
        <f t="shared" si="16"/>
        <v>4.8652345451074941E-2</v>
      </c>
    </row>
    <row r="62" spans="1:13" s="1" customFormat="1" thickBot="1" x14ac:dyDescent="0.35">
      <c r="A62" s="30" t="s">
        <v>27</v>
      </c>
      <c r="B62" s="36">
        <f>SUM(B49:B61)</f>
        <v>808554135.83000004</v>
      </c>
      <c r="C62" s="36">
        <f>SUM(C49:C61)</f>
        <v>54577951.439999998</v>
      </c>
      <c r="D62" s="36">
        <f>SUM(D49:D61)</f>
        <v>2385183.75</v>
      </c>
      <c r="E62" s="36">
        <f>SUM(E49:E61)</f>
        <v>249408.06000000003</v>
      </c>
      <c r="F62" s="37">
        <f>IF(D62=0,0,B62/D62)</f>
        <v>338.99029197645677</v>
      </c>
      <c r="G62" s="37">
        <f t="shared" si="12"/>
        <v>218.82994254475975</v>
      </c>
      <c r="H62" s="37">
        <f>IF(D62+E62=0,0,(B62+C62)/(D62+E62))</f>
        <v>327.61511061935624</v>
      </c>
      <c r="I62" s="38">
        <f>SUM(I49:I61)</f>
        <v>778339231.2299999</v>
      </c>
      <c r="J62" s="38">
        <f>SUM(J49:J61)</f>
        <v>43751395.390000001</v>
      </c>
      <c r="K62" s="39">
        <v>310.32649458857065</v>
      </c>
      <c r="L62" s="33">
        <f t="shared" si="15"/>
        <v>3.881971174991642E-2</v>
      </c>
      <c r="M62" s="34">
        <f t="shared" si="16"/>
        <v>5.571105378452057E-2</v>
      </c>
    </row>
    <row r="64" spans="1:13" x14ac:dyDescent="0.35">
      <c r="B64" s="16"/>
      <c r="I64" s="16"/>
    </row>
    <row r="65" spans="2:2" x14ac:dyDescent="0.35">
      <c r="B65" s="16"/>
    </row>
  </sheetData>
  <sheetProtection sheet="1" objects="1" scenarios="1"/>
  <mergeCells count="3">
    <mergeCell ref="A2:M2"/>
    <mergeCell ref="A23:M23"/>
    <mergeCell ref="A44:M4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7" orientation="landscape" r:id="rId1"/>
  <headerFooter alignWithMargins="0">
    <oddFooter>&amp;L&amp;9FORH.AVD./&amp;D/&amp;T/&amp;F</oddFooter>
  </headerFooter>
  <rowBreaks count="2" manualBreakCount="2">
    <brk id="21" max="16383" man="1"/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2:M64"/>
  <sheetViews>
    <sheetView showGridLines="0" showZeros="0" tabSelected="1" topLeftCell="A26" zoomScaleNormal="100" workbookViewId="0">
      <selection activeCell="H32" sqref="H32:H33"/>
    </sheetView>
  </sheetViews>
  <sheetFormatPr baseColWidth="10" defaultColWidth="9" defaultRowHeight="15.5" x14ac:dyDescent="0.35"/>
  <cols>
    <col min="1" max="1" width="20.58203125" style="7" customWidth="1"/>
    <col min="2" max="2" width="15.33203125" style="6" customWidth="1"/>
    <col min="3" max="3" width="12.75" style="6" bestFit="1" customWidth="1"/>
    <col min="4" max="4" width="12.25" style="6" customWidth="1"/>
    <col min="5" max="5" width="10.75" style="6" customWidth="1"/>
    <col min="6" max="8" width="10" style="6" customWidth="1"/>
    <col min="9" max="9" width="13.83203125" style="6" bestFit="1" customWidth="1"/>
    <col min="10" max="10" width="11.75" style="6" bestFit="1" customWidth="1"/>
    <col min="11" max="11" width="9.25" style="6" customWidth="1"/>
    <col min="12" max="13" width="10" style="6" customWidth="1"/>
    <col min="14" max="16384" width="9" style="6"/>
  </cols>
  <sheetData>
    <row r="2" spans="1:13" ht="20" x14ac:dyDescent="0.4">
      <c r="A2" s="73" t="str">
        <f>"MÅLESTATISTIKK FOR BETONGFAGENE - 1. HALVÅR "&amp;FORS!$A$14</f>
        <v>MÅLESTATISTIKK FOR BETONGFAGENE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58">
        <v>1205324</v>
      </c>
      <c r="C7" s="59"/>
      <c r="D7" s="58">
        <v>3580</v>
      </c>
      <c r="E7" s="60"/>
      <c r="F7" s="18">
        <f>IF(D7=0,0,B7/D7)</f>
        <v>336.6826815642458</v>
      </c>
      <c r="G7" s="18">
        <f>IF(E7=0,0,C7/E7)</f>
        <v>0</v>
      </c>
      <c r="H7" s="18">
        <f>IF(D7+E7=0,0,(B7+C7)/(D7+E7))</f>
        <v>336.6826815642458</v>
      </c>
      <c r="I7" s="17">
        <v>6471377</v>
      </c>
      <c r="J7" s="17"/>
      <c r="K7" s="17">
        <v>309.41000000000003</v>
      </c>
      <c r="L7" s="41">
        <f>IF(I7=0,0,(B7-I7)/I7)</f>
        <v>-0.81374535898619416</v>
      </c>
      <c r="M7" s="42">
        <f>IF(K7=0,0,(H7-K7)/K7)</f>
        <v>8.8144150364389551E-2</v>
      </c>
    </row>
    <row r="8" spans="1:13" x14ac:dyDescent="0.35">
      <c r="A8" s="29" t="s">
        <v>15</v>
      </c>
      <c r="B8" s="58">
        <v>14134436.310000001</v>
      </c>
      <c r="C8" s="56"/>
      <c r="D8" s="58">
        <v>41694</v>
      </c>
      <c r="E8" s="17"/>
      <c r="F8" s="18">
        <f>IF(D8=0,0,B8/D8)</f>
        <v>339.00408476039718</v>
      </c>
      <c r="G8" s="18">
        <f>IF(E8=0,0,C8/E8)</f>
        <v>0</v>
      </c>
      <c r="H8" s="18">
        <f>IF(D8+E8=0,0,(B8+C8)/(D8+E8))</f>
        <v>339.00408476039718</v>
      </c>
      <c r="I8" s="17">
        <v>30743693</v>
      </c>
      <c r="J8" s="17"/>
      <c r="K8" s="17">
        <v>297.62</v>
      </c>
      <c r="L8" s="41">
        <f>IF(I8=0,0,(B8-I8)/I8)</f>
        <v>-0.5402492371362152</v>
      </c>
      <c r="M8" s="42">
        <f>IF(K8=0,0,(H8-K8)/K8)</f>
        <v>0.13905007983467901</v>
      </c>
    </row>
    <row r="9" spans="1:13" x14ac:dyDescent="0.35">
      <c r="A9" s="29" t="s">
        <v>17</v>
      </c>
      <c r="B9" s="58"/>
      <c r="C9" s="56"/>
      <c r="D9" s="58"/>
      <c r="E9" s="17"/>
      <c r="F9" s="18">
        <f t="shared" ref="F9:F18" si="0">IF(D9=0,0,B9/D9)</f>
        <v>0</v>
      </c>
      <c r="G9" s="18">
        <f t="shared" ref="G9:G18" si="1">IF(E9=0,0,C9/E9)</f>
        <v>0</v>
      </c>
      <c r="H9" s="18">
        <f t="shared" ref="H9:H18" si="2">IF(D9+E9=0,0,(B9+C9)/(D9+E9))</f>
        <v>0</v>
      </c>
      <c r="I9" s="17"/>
      <c r="J9" s="17"/>
      <c r="K9" s="17">
        <v>0</v>
      </c>
      <c r="L9" s="41">
        <f t="shared" ref="L9:L18" si="3">IF(I9=0,0,(B9-I9)/I9)</f>
        <v>0</v>
      </c>
      <c r="M9" s="42">
        <f t="shared" ref="M9:M18" si="4">IF(K9=0,0,(H9-K9)/K9)</f>
        <v>0</v>
      </c>
    </row>
    <row r="10" spans="1:13" x14ac:dyDescent="0.35">
      <c r="A10" s="29" t="s">
        <v>18</v>
      </c>
      <c r="B10" s="58"/>
      <c r="C10" s="56"/>
      <c r="D10" s="58"/>
      <c r="E10" s="17"/>
      <c r="F10" s="18">
        <f t="shared" si="0"/>
        <v>0</v>
      </c>
      <c r="G10" s="18">
        <f t="shared" si="1"/>
        <v>0</v>
      </c>
      <c r="H10" s="18">
        <f t="shared" si="2"/>
        <v>0</v>
      </c>
      <c r="I10" s="17">
        <v>7139951</v>
      </c>
      <c r="J10" s="17"/>
      <c r="K10" s="17">
        <v>285.35000000000002</v>
      </c>
      <c r="L10" s="41">
        <f t="shared" si="3"/>
        <v>-1</v>
      </c>
      <c r="M10" s="42">
        <f t="shared" si="4"/>
        <v>-1</v>
      </c>
    </row>
    <row r="11" spans="1:13" x14ac:dyDescent="0.35">
      <c r="A11" s="29" t="s">
        <v>19</v>
      </c>
      <c r="B11" s="58">
        <v>12510118.279999999</v>
      </c>
      <c r="C11" s="59"/>
      <c r="D11" s="58">
        <v>33384.080000000002</v>
      </c>
      <c r="E11" s="17"/>
      <c r="F11" s="18">
        <f t="shared" si="0"/>
        <v>374.73305479737644</v>
      </c>
      <c r="G11" s="18">
        <f t="shared" si="1"/>
        <v>0</v>
      </c>
      <c r="H11" s="18">
        <f t="shared" si="2"/>
        <v>374.73305479737644</v>
      </c>
      <c r="I11" s="17">
        <v>5936813</v>
      </c>
      <c r="J11" s="17"/>
      <c r="K11" s="17">
        <v>315.18</v>
      </c>
      <c r="L11" s="41">
        <f t="shared" si="3"/>
        <v>1.1072111046785538</v>
      </c>
      <c r="M11" s="42">
        <f t="shared" si="4"/>
        <v>0.1889493457623467</v>
      </c>
    </row>
    <row r="12" spans="1:13" x14ac:dyDescent="0.35">
      <c r="A12" s="29" t="s">
        <v>20</v>
      </c>
      <c r="B12" s="58">
        <v>16119606.689999999</v>
      </c>
      <c r="C12" s="66"/>
      <c r="D12" s="58">
        <v>47026.92</v>
      </c>
      <c r="E12" s="17"/>
      <c r="F12" s="18">
        <f t="shared" si="0"/>
        <v>342.77402581330011</v>
      </c>
      <c r="G12" s="18">
        <f t="shared" si="1"/>
        <v>0</v>
      </c>
      <c r="H12" s="18">
        <f t="shared" si="2"/>
        <v>342.77402581330011</v>
      </c>
      <c r="I12" s="17">
        <v>35209187.549999997</v>
      </c>
      <c r="J12" s="17"/>
      <c r="K12" s="17">
        <v>329.97</v>
      </c>
      <c r="L12" s="41">
        <f t="shared" si="3"/>
        <v>-0.54217612470867704</v>
      </c>
      <c r="M12" s="42">
        <f t="shared" si="4"/>
        <v>3.88036058226508E-2</v>
      </c>
    </row>
    <row r="13" spans="1:13" x14ac:dyDescent="0.35">
      <c r="A13" s="29" t="s">
        <v>21</v>
      </c>
      <c r="B13" s="58">
        <v>321004.19</v>
      </c>
      <c r="C13" s="56"/>
      <c r="D13" s="58">
        <v>1128</v>
      </c>
      <c r="E13" s="17"/>
      <c r="F13" s="18">
        <f t="shared" si="0"/>
        <v>284.57818262411348</v>
      </c>
      <c r="G13" s="18">
        <f t="shared" si="1"/>
        <v>0</v>
      </c>
      <c r="H13" s="18">
        <f t="shared" si="2"/>
        <v>284.57818262411348</v>
      </c>
      <c r="I13" s="17"/>
      <c r="J13" s="17"/>
      <c r="K13" s="17">
        <v>0</v>
      </c>
      <c r="L13" s="41">
        <f t="shared" si="3"/>
        <v>0</v>
      </c>
      <c r="M13" s="42">
        <f t="shared" si="4"/>
        <v>0</v>
      </c>
    </row>
    <row r="14" spans="1:13" x14ac:dyDescent="0.35">
      <c r="A14" s="29" t="s">
        <v>22</v>
      </c>
      <c r="B14" s="58">
        <v>5083066</v>
      </c>
      <c r="C14" s="56"/>
      <c r="D14" s="58">
        <v>14337</v>
      </c>
      <c r="E14" s="17"/>
      <c r="F14" s="18">
        <f t="shared" si="0"/>
        <v>354.54181488456442</v>
      </c>
      <c r="G14" s="18">
        <f t="shared" si="1"/>
        <v>0</v>
      </c>
      <c r="H14" s="18">
        <f t="shared" si="2"/>
        <v>354.54181488456442</v>
      </c>
      <c r="I14" s="17">
        <v>4634581</v>
      </c>
      <c r="J14" s="17"/>
      <c r="K14" s="17">
        <v>306.33999999999997</v>
      </c>
      <c r="L14" s="41">
        <f t="shared" si="3"/>
        <v>9.6769265657456416E-2</v>
      </c>
      <c r="M14" s="42">
        <f t="shared" si="4"/>
        <v>0.15734744037528381</v>
      </c>
    </row>
    <row r="15" spans="1:13" x14ac:dyDescent="0.35">
      <c r="A15" s="29" t="s">
        <v>23</v>
      </c>
      <c r="B15" s="58">
        <v>36645770.990000002</v>
      </c>
      <c r="C15" s="68">
        <v>0</v>
      </c>
      <c r="D15" s="58">
        <v>113997.52</v>
      </c>
      <c r="E15" s="67">
        <v>0</v>
      </c>
      <c r="F15" s="18">
        <f t="shared" si="0"/>
        <v>321.4611246806071</v>
      </c>
      <c r="G15" s="18">
        <f t="shared" si="1"/>
        <v>0</v>
      </c>
      <c r="H15" s="18">
        <f t="shared" si="2"/>
        <v>321.4611246806071</v>
      </c>
      <c r="I15" s="19">
        <v>41121339.950000003</v>
      </c>
      <c r="J15" s="17"/>
      <c r="K15" s="17">
        <v>349.17</v>
      </c>
      <c r="L15" s="41">
        <f>IF(I15=0,0,(B15-I15)/I15)</f>
        <v>-0.10883811095265636</v>
      </c>
      <c r="M15" s="42">
        <f>IF(K15=0,0,(H15-K15)/K15)</f>
        <v>-7.9356403240235171E-2</v>
      </c>
    </row>
    <row r="16" spans="1:13" x14ac:dyDescent="0.35">
      <c r="A16" s="29" t="s">
        <v>24</v>
      </c>
      <c r="B16" s="58"/>
      <c r="C16" s="56"/>
      <c r="D16" s="58"/>
      <c r="E16" s="17"/>
      <c r="F16" s="18">
        <f t="shared" si="0"/>
        <v>0</v>
      </c>
      <c r="G16" s="18">
        <f t="shared" si="1"/>
        <v>0</v>
      </c>
      <c r="H16" s="18">
        <f t="shared" si="2"/>
        <v>0</v>
      </c>
      <c r="I16" s="17"/>
      <c r="J16" s="17"/>
      <c r="K16" s="17">
        <v>0</v>
      </c>
      <c r="L16" s="41">
        <f t="shared" si="3"/>
        <v>0</v>
      </c>
      <c r="M16" s="42">
        <f t="shared" si="4"/>
        <v>0</v>
      </c>
    </row>
    <row r="17" spans="1:13" x14ac:dyDescent="0.35">
      <c r="A17" s="29" t="s">
        <v>25</v>
      </c>
      <c r="B17" s="58">
        <v>8326456</v>
      </c>
      <c r="C17" s="59"/>
      <c r="D17" s="58">
        <v>25742.5</v>
      </c>
      <c r="E17" s="17"/>
      <c r="F17" s="18">
        <f t="shared" si="0"/>
        <v>323.45172380304945</v>
      </c>
      <c r="G17" s="18">
        <f t="shared" si="1"/>
        <v>0</v>
      </c>
      <c r="H17" s="18">
        <f t="shared" si="2"/>
        <v>323.45172380304945</v>
      </c>
      <c r="I17" s="17">
        <v>3654340</v>
      </c>
      <c r="J17" s="17"/>
      <c r="K17" s="17">
        <v>310.52</v>
      </c>
      <c r="L17" s="41">
        <f>IF(I17=0,0,(B17-I17)/I17)</f>
        <v>1.2785115780140874</v>
      </c>
      <c r="M17" s="42">
        <f>IF(K17=0,0,(H17-K17)/K17)</f>
        <v>4.1645381305711278E-2</v>
      </c>
    </row>
    <row r="18" spans="1:13" x14ac:dyDescent="0.35">
      <c r="A18" s="29" t="s">
        <v>26</v>
      </c>
      <c r="B18" s="58">
        <v>28754074</v>
      </c>
      <c r="C18" s="56"/>
      <c r="D18" s="58">
        <v>76420</v>
      </c>
      <c r="E18" s="17"/>
      <c r="F18" s="18">
        <f t="shared" si="0"/>
        <v>376.26372677309604</v>
      </c>
      <c r="G18" s="18">
        <f t="shared" si="1"/>
        <v>0</v>
      </c>
      <c r="H18" s="18">
        <f t="shared" si="2"/>
        <v>376.26372677309604</v>
      </c>
      <c r="I18" s="19">
        <v>31092369</v>
      </c>
      <c r="J18" s="17">
        <v>1846219</v>
      </c>
      <c r="K18" s="17">
        <v>349.87</v>
      </c>
      <c r="L18" s="41">
        <f t="shared" si="3"/>
        <v>-7.5204787386898689E-2</v>
      </c>
      <c r="M18" s="42">
        <f t="shared" si="4"/>
        <v>7.5438667999817174E-2</v>
      </c>
    </row>
    <row r="19" spans="1:13" s="1" customFormat="1" thickBot="1" x14ac:dyDescent="0.35">
      <c r="A19" s="30" t="s">
        <v>27</v>
      </c>
      <c r="B19" s="31">
        <f>SUM(B7:B18)</f>
        <v>123099856.46000001</v>
      </c>
      <c r="C19" s="31">
        <f>SUM(C7:C18)</f>
        <v>0</v>
      </c>
      <c r="D19" s="31">
        <f>SUM(D7:D18)</f>
        <v>357310.02</v>
      </c>
      <c r="E19" s="31">
        <f>SUM(E7:E18)</f>
        <v>0</v>
      </c>
      <c r="F19" s="31">
        <f>IF(D19=0,0,B19/D19)</f>
        <v>344.51834420988251</v>
      </c>
      <c r="G19" s="31">
        <f>IF(E19=0,0,C19/E19)</f>
        <v>0</v>
      </c>
      <c r="H19" s="31">
        <f>IF(D19+E19=0,0,(B19+C19)/(D19+E19))</f>
        <v>344.51834420988251</v>
      </c>
      <c r="I19" s="31">
        <f>SUM(I7:I18)</f>
        <v>166003651.5</v>
      </c>
      <c r="J19" s="31">
        <f>SUM(J7:J18)</f>
        <v>1846219</v>
      </c>
      <c r="K19" s="32">
        <v>323.18561179798894</v>
      </c>
      <c r="L19" s="43">
        <f>IF(I19=0,0,(B19-I19)/I19)</f>
        <v>-0.25845091148491989</v>
      </c>
      <c r="M19" s="44">
        <f>IF(K19=0,0,(H19-K19)/K19)</f>
        <v>6.6007679900143126E-2</v>
      </c>
    </row>
    <row r="22" spans="1:13" ht="20" x14ac:dyDescent="0.4">
      <c r="A22" s="73" t="str">
        <f>"MÅLESTATISTIKK FOR BETONGFAGENE - 2. HALVÅR "&amp;FORS!$A$14</f>
        <v>MÅLESTATISTIKK FOR BETONGFAGENE - 2. HALVÅR 2022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ht="16" thickBo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20"/>
      <c r="B24" s="21" t="s">
        <v>4</v>
      </c>
      <c r="C24" s="22"/>
      <c r="D24" s="21" t="s">
        <v>5</v>
      </c>
      <c r="E24" s="22"/>
      <c r="F24" s="21" t="str">
        <f>"Fortjeneste 2. halvår  "&amp;FORS!$A$14-0</f>
        <v>Fortjeneste 2. halvår  2022</v>
      </c>
      <c r="G24" s="23"/>
      <c r="H24" s="22"/>
      <c r="I24" s="21" t="str">
        <f>" 2. halvår  "&amp;FORS!$A$14-1</f>
        <v xml:space="preserve"> 2. halvår  2021</v>
      </c>
      <c r="J24" s="23"/>
      <c r="K24" s="22"/>
      <c r="L24" s="21" t="s">
        <v>6</v>
      </c>
      <c r="M24" s="24"/>
    </row>
    <row r="25" spans="1:13" x14ac:dyDescent="0.35">
      <c r="A25" s="25"/>
      <c r="B25" s="9" t="s">
        <v>7</v>
      </c>
      <c r="C25" s="9" t="s">
        <v>7</v>
      </c>
      <c r="D25" s="9" t="s">
        <v>7</v>
      </c>
      <c r="E25" s="9" t="s">
        <v>7</v>
      </c>
      <c r="F25" s="9" t="s">
        <v>7</v>
      </c>
      <c r="G25" s="9" t="s">
        <v>7</v>
      </c>
      <c r="H25" s="10" t="s">
        <v>8</v>
      </c>
      <c r="I25" s="9" t="s">
        <v>7</v>
      </c>
      <c r="J25" s="9" t="s">
        <v>7</v>
      </c>
      <c r="K25" s="10" t="s">
        <v>9</v>
      </c>
      <c r="L25" s="9" t="s">
        <v>7</v>
      </c>
      <c r="M25" s="26" t="s">
        <v>9</v>
      </c>
    </row>
    <row r="26" spans="1:13" x14ac:dyDescent="0.35">
      <c r="A26" s="27"/>
      <c r="B26" s="11" t="s">
        <v>10</v>
      </c>
      <c r="C26" s="11" t="s">
        <v>11</v>
      </c>
      <c r="D26" s="11" t="s">
        <v>10</v>
      </c>
      <c r="E26" s="11" t="s">
        <v>11</v>
      </c>
      <c r="F26" s="11" t="s">
        <v>10</v>
      </c>
      <c r="G26" s="11" t="s">
        <v>11</v>
      </c>
      <c r="H26" s="12" t="s">
        <v>12</v>
      </c>
      <c r="I26" s="11" t="s">
        <v>10</v>
      </c>
      <c r="J26" s="11" t="s">
        <v>11</v>
      </c>
      <c r="K26" s="12" t="s">
        <v>13</v>
      </c>
      <c r="L26" s="11" t="s">
        <v>10</v>
      </c>
      <c r="M26" s="28" t="s">
        <v>13</v>
      </c>
    </row>
    <row r="27" spans="1:13" x14ac:dyDescent="0.35">
      <c r="A27" s="29" t="s">
        <v>14</v>
      </c>
      <c r="B27" s="58">
        <v>453586</v>
      </c>
      <c r="C27" s="59"/>
      <c r="D27" s="58">
        <v>1250.5</v>
      </c>
      <c r="E27" s="60"/>
      <c r="F27" s="18">
        <f t="shared" ref="F27:F38" si="5">IF(D27=0,0,B27/D27)</f>
        <v>362.7237105157937</v>
      </c>
      <c r="G27" s="18">
        <f t="shared" ref="G27:G38" si="6">IF(E27=0,0,C27/E27)</f>
        <v>0</v>
      </c>
      <c r="H27" s="18">
        <f>IF(D27+E27=0,0,(B27+C27)/(D27+E27))</f>
        <v>362.7237105157937</v>
      </c>
      <c r="I27" s="17">
        <v>2469868</v>
      </c>
      <c r="J27" s="17"/>
      <c r="K27" s="17">
        <v>325.11</v>
      </c>
      <c r="L27" s="41">
        <f>IF(I27=0,0,(B27-I27)/I27)</f>
        <v>-0.81635212893968423</v>
      </c>
      <c r="M27" s="42">
        <f>IF(K27=0,0,(H27-K27)/K27)</f>
        <v>0.1156953354735126</v>
      </c>
    </row>
    <row r="28" spans="1:13" x14ac:dyDescent="0.35">
      <c r="A28" s="29" t="s">
        <v>15</v>
      </c>
      <c r="B28" s="56">
        <v>24003713.18</v>
      </c>
      <c r="C28" s="56"/>
      <c r="D28" s="56">
        <v>72936.990000000005</v>
      </c>
      <c r="E28" s="17"/>
      <c r="F28" s="18">
        <f t="shared" si="5"/>
        <v>329.10205342995368</v>
      </c>
      <c r="G28" s="18">
        <f t="shared" si="6"/>
        <v>0</v>
      </c>
      <c r="H28" s="18">
        <f t="shared" ref="H28:H38" si="7">IF(D28+E28=0,0,(B28+C28)/(D28+E28))</f>
        <v>329.10205342995368</v>
      </c>
      <c r="I28" s="17">
        <v>16738539.32</v>
      </c>
      <c r="J28" s="17"/>
      <c r="K28" s="17">
        <v>317.22000000000003</v>
      </c>
      <c r="L28" s="41">
        <f t="shared" ref="L28:L38" si="8">IF(I28=0,0,(B28-I28)/I28)</f>
        <v>0.43403870081538271</v>
      </c>
      <c r="M28" s="42">
        <f t="shared" ref="M28:M38" si="9">IF(K28=0,0,(H28-K28)/K28)</f>
        <v>3.7456823119455446E-2</v>
      </c>
    </row>
    <row r="29" spans="1:13" x14ac:dyDescent="0.35">
      <c r="A29" s="29" t="s">
        <v>17</v>
      </c>
      <c r="B29" s="56"/>
      <c r="C29" s="56"/>
      <c r="D29" s="56"/>
      <c r="E29" s="17"/>
      <c r="F29" s="18">
        <f t="shared" si="5"/>
        <v>0</v>
      </c>
      <c r="G29" s="18">
        <f t="shared" si="6"/>
        <v>0</v>
      </c>
      <c r="H29" s="18">
        <f t="shared" si="7"/>
        <v>0</v>
      </c>
      <c r="I29" s="17"/>
      <c r="J29" s="17"/>
      <c r="K29" s="17">
        <v>0</v>
      </c>
      <c r="L29" s="41">
        <f t="shared" si="8"/>
        <v>0</v>
      </c>
      <c r="M29" s="42">
        <f t="shared" si="9"/>
        <v>0</v>
      </c>
    </row>
    <row r="30" spans="1:13" x14ac:dyDescent="0.35">
      <c r="A30" s="29" t="s">
        <v>18</v>
      </c>
      <c r="B30" s="57"/>
      <c r="C30" s="56"/>
      <c r="D30" s="57"/>
      <c r="E30" s="17"/>
      <c r="F30" s="18">
        <f t="shared" si="5"/>
        <v>0</v>
      </c>
      <c r="G30" s="18">
        <f t="shared" si="6"/>
        <v>0</v>
      </c>
      <c r="H30" s="18">
        <f t="shared" si="7"/>
        <v>0</v>
      </c>
      <c r="I30" s="17">
        <v>4682448</v>
      </c>
      <c r="J30" s="17"/>
      <c r="K30" s="17">
        <v>298.33999999999997</v>
      </c>
      <c r="L30" s="41">
        <f t="shared" si="8"/>
        <v>-1</v>
      </c>
      <c r="M30" s="42">
        <f t="shared" si="9"/>
        <v>-1</v>
      </c>
    </row>
    <row r="31" spans="1:13" x14ac:dyDescent="0.35">
      <c r="A31" s="29" t="s">
        <v>19</v>
      </c>
      <c r="B31" s="58">
        <v>8456888.7100000009</v>
      </c>
      <c r="C31" s="59">
        <v>2289833.9700000002</v>
      </c>
      <c r="D31" s="58">
        <v>28040.44</v>
      </c>
      <c r="E31" s="17">
        <v>10773</v>
      </c>
      <c r="F31" s="18">
        <f t="shared" si="5"/>
        <v>301.59614863390163</v>
      </c>
      <c r="G31" s="18">
        <f t="shared" si="6"/>
        <v>212.5530465051518</v>
      </c>
      <c r="H31" s="18">
        <f t="shared" si="7"/>
        <v>276.88147919895789</v>
      </c>
      <c r="I31" s="17">
        <v>3774159</v>
      </c>
      <c r="J31" s="17">
        <v>1047893</v>
      </c>
      <c r="K31" s="17">
        <v>283.98</v>
      </c>
      <c r="L31" s="41">
        <f t="shared" si="8"/>
        <v>1.240734613989501</v>
      </c>
      <c r="M31" s="42">
        <f t="shared" si="9"/>
        <v>-2.499655187351971E-2</v>
      </c>
    </row>
    <row r="32" spans="1:13" x14ac:dyDescent="0.35">
      <c r="A32" s="29" t="s">
        <v>20</v>
      </c>
      <c r="B32" s="57">
        <v>11925224.390000001</v>
      </c>
      <c r="C32" s="56"/>
      <c r="D32" s="57">
        <v>34282.480000000003</v>
      </c>
      <c r="E32" s="17"/>
      <c r="F32" s="18">
        <f t="shared" si="5"/>
        <v>347.85185873367385</v>
      </c>
      <c r="G32" s="18">
        <f t="shared" si="6"/>
        <v>0</v>
      </c>
      <c r="H32" s="18">
        <f t="shared" si="7"/>
        <v>347.85185873367385</v>
      </c>
      <c r="I32" s="17">
        <v>22178853.210000001</v>
      </c>
      <c r="J32" s="17"/>
      <c r="K32" s="17">
        <v>334.91</v>
      </c>
      <c r="L32" s="41">
        <f t="shared" si="8"/>
        <v>-0.46231555450201745</v>
      </c>
      <c r="M32" s="42">
        <f t="shared" si="9"/>
        <v>3.864279577699628E-2</v>
      </c>
    </row>
    <row r="33" spans="1:13" x14ac:dyDescent="0.35">
      <c r="A33" s="29" t="s">
        <v>21</v>
      </c>
      <c r="B33" s="56">
        <v>450684.48</v>
      </c>
      <c r="C33" s="64"/>
      <c r="D33" s="56">
        <v>1566.5</v>
      </c>
      <c r="E33" s="17"/>
      <c r="F33" s="18">
        <f t="shared" si="5"/>
        <v>287.7015512288541</v>
      </c>
      <c r="G33" s="18">
        <f>IF(E33=0,0,D33/E33)</f>
        <v>0</v>
      </c>
      <c r="H33" s="18">
        <f t="shared" si="7"/>
        <v>287.7015512288541</v>
      </c>
      <c r="I33" s="17"/>
      <c r="J33" s="17"/>
      <c r="K33" s="17">
        <v>0</v>
      </c>
      <c r="L33" s="41">
        <f t="shared" si="8"/>
        <v>0</v>
      </c>
      <c r="M33" s="42">
        <f t="shared" si="9"/>
        <v>0</v>
      </c>
    </row>
    <row r="34" spans="1:13" x14ac:dyDescent="0.35">
      <c r="A34" s="29" t="s">
        <v>22</v>
      </c>
      <c r="B34" s="57">
        <v>10311429</v>
      </c>
      <c r="C34" s="56"/>
      <c r="D34" s="57">
        <v>28328</v>
      </c>
      <c r="E34" s="17"/>
      <c r="F34" s="18">
        <f t="shared" si="5"/>
        <v>364.00130612821238</v>
      </c>
      <c r="G34" s="18">
        <f t="shared" si="6"/>
        <v>0</v>
      </c>
      <c r="H34" s="18">
        <f t="shared" si="7"/>
        <v>364.00130612821238</v>
      </c>
      <c r="I34" s="17">
        <v>1742899</v>
      </c>
      <c r="J34" s="17"/>
      <c r="K34" s="17">
        <v>295.95999999999998</v>
      </c>
      <c r="L34" s="41">
        <f t="shared" si="8"/>
        <v>4.9162516014984234</v>
      </c>
      <c r="M34" s="42">
        <f t="shared" si="9"/>
        <v>0.22990034507437629</v>
      </c>
    </row>
    <row r="35" spans="1:13" x14ac:dyDescent="0.35">
      <c r="A35" s="29" t="s">
        <v>23</v>
      </c>
      <c r="B35" s="57">
        <v>60329404.18</v>
      </c>
      <c r="C35" s="56">
        <v>4046901.37</v>
      </c>
      <c r="D35" s="56">
        <v>179308.83</v>
      </c>
      <c r="E35" s="17">
        <v>20468.87</v>
      </c>
      <c r="F35" s="18">
        <f t="shared" si="5"/>
        <v>336.4552887886224</v>
      </c>
      <c r="G35" s="18">
        <f t="shared" si="6"/>
        <v>197.71005287541522</v>
      </c>
      <c r="H35" s="18">
        <f t="shared" si="7"/>
        <v>322.23969717340827</v>
      </c>
      <c r="I35" s="19">
        <v>40566999.289999999</v>
      </c>
      <c r="J35" s="17"/>
      <c r="K35" s="17">
        <v>349.48</v>
      </c>
      <c r="L35" s="41">
        <f t="shared" si="8"/>
        <v>0.48715471284245437</v>
      </c>
      <c r="M35" s="42">
        <f t="shared" si="9"/>
        <v>-7.7945241005470248E-2</v>
      </c>
    </row>
    <row r="36" spans="1:13" x14ac:dyDescent="0.35">
      <c r="A36" s="29" t="s">
        <v>24</v>
      </c>
      <c r="B36" s="57"/>
      <c r="C36" s="56"/>
      <c r="D36" s="57"/>
      <c r="E36" s="17"/>
      <c r="F36" s="18">
        <f t="shared" si="5"/>
        <v>0</v>
      </c>
      <c r="G36" s="18">
        <f t="shared" si="6"/>
        <v>0</v>
      </c>
      <c r="H36" s="18">
        <f t="shared" si="7"/>
        <v>0</v>
      </c>
      <c r="I36" s="17"/>
      <c r="J36" s="17"/>
      <c r="K36" s="17">
        <v>0</v>
      </c>
      <c r="L36" s="41">
        <f t="shared" si="8"/>
        <v>0</v>
      </c>
      <c r="M36" s="42">
        <f t="shared" si="9"/>
        <v>0</v>
      </c>
    </row>
    <row r="37" spans="1:13" x14ac:dyDescent="0.35">
      <c r="A37" s="29" t="s">
        <v>25</v>
      </c>
      <c r="B37" s="58">
        <v>279173</v>
      </c>
      <c r="C37" s="59">
        <v>1787580</v>
      </c>
      <c r="D37" s="58">
        <v>855</v>
      </c>
      <c r="E37" s="17">
        <v>10831</v>
      </c>
      <c r="F37" s="18">
        <f t="shared" si="5"/>
        <v>326.51812865497078</v>
      </c>
      <c r="G37" s="18">
        <f t="shared" si="6"/>
        <v>165.04293232388514</v>
      </c>
      <c r="H37" s="18">
        <f t="shared" si="7"/>
        <v>176.8571795310628</v>
      </c>
      <c r="I37" s="17">
        <v>2947087</v>
      </c>
      <c r="J37" s="17">
        <v>53500</v>
      </c>
      <c r="K37" s="17">
        <v>352.43</v>
      </c>
      <c r="L37" s="41">
        <f t="shared" si="8"/>
        <v>-0.90527154440978497</v>
      </c>
      <c r="M37" s="42">
        <f t="shared" si="9"/>
        <v>-0.49817785225133276</v>
      </c>
    </row>
    <row r="38" spans="1:13" x14ac:dyDescent="0.35">
      <c r="A38" s="29" t="s">
        <v>26</v>
      </c>
      <c r="B38" s="58">
        <v>37988863</v>
      </c>
      <c r="C38" s="56">
        <v>2972328</v>
      </c>
      <c r="D38" s="56">
        <v>98919</v>
      </c>
      <c r="E38" s="17">
        <v>11881</v>
      </c>
      <c r="F38" s="18">
        <f t="shared" si="5"/>
        <v>384.04010351904083</v>
      </c>
      <c r="G38" s="18">
        <f t="shared" si="6"/>
        <v>250.17490110260078</v>
      </c>
      <c r="H38" s="18">
        <f t="shared" si="7"/>
        <v>369.68583935018052</v>
      </c>
      <c r="I38" s="19">
        <v>15855206</v>
      </c>
      <c r="J38" s="17"/>
      <c r="K38" s="17">
        <v>356.31</v>
      </c>
      <c r="L38" s="41">
        <f t="shared" si="8"/>
        <v>1.3959867188102129</v>
      </c>
      <c r="M38" s="42">
        <f t="shared" si="9"/>
        <v>3.7539893211474593E-2</v>
      </c>
    </row>
    <row r="39" spans="1:13" s="1" customFormat="1" thickBot="1" x14ac:dyDescent="0.35">
      <c r="A39" s="30" t="s">
        <v>27</v>
      </c>
      <c r="B39" s="31">
        <f>SUM(B27:B38)</f>
        <v>154198965.94</v>
      </c>
      <c r="C39" s="31">
        <f>SUM(C27:C38)</f>
        <v>11096643.34</v>
      </c>
      <c r="D39" s="31">
        <f>SUM(D27:D38)</f>
        <v>445487.74</v>
      </c>
      <c r="E39" s="31">
        <f>SUM(E27:E38)</f>
        <v>53953.869999999995</v>
      </c>
      <c r="F39" s="31">
        <f>IF(D39=0,0,B39/D39)</f>
        <v>346.13515052064059</v>
      </c>
      <c r="G39" s="31">
        <f>IF(E39=0,0,C39/E39)</f>
        <v>205.66908990958387</v>
      </c>
      <c r="H39" s="31">
        <f>IF(D39+E39=0,0,(B39+C39)/(D39+E39))</f>
        <v>330.96082899460458</v>
      </c>
      <c r="I39" s="31">
        <f>SUM(I27:I38)</f>
        <v>110956058.81999999</v>
      </c>
      <c r="J39" s="31">
        <f>SUM(J27:J38)</f>
        <v>1101393</v>
      </c>
      <c r="K39" s="32">
        <v>330.63693813195977</v>
      </c>
      <c r="L39" s="43">
        <f t="shared" ref="L39" si="10">IF(I39=0,0,(B39-I39)/I39)</f>
        <v>0.38973002087386155</v>
      </c>
      <c r="M39" s="44">
        <f t="shared" ref="M39" si="11">IF(K39=0,0,(H39-K39)/K39)</f>
        <v>9.7959672768185716E-4</v>
      </c>
    </row>
    <row r="40" spans="1:13" x14ac:dyDescent="0.35">
      <c r="J40" s="16"/>
    </row>
    <row r="42" spans="1:13" ht="20" x14ac:dyDescent="0.4">
      <c r="A42" s="73" t="str">
        <f>"MÅLESTATISTIKK FOR BETONGFAGENE - GJENNOMSNITT HELE ÅRET  "&amp;FORS!$A$14</f>
        <v>MÅLESTATISTIKK FOR BETONGFAGENE - GJENNOMSNITT HELE ÅRET  2022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6" thickBo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20"/>
      <c r="B44" s="21" t="s">
        <v>4</v>
      </c>
      <c r="C44" s="22"/>
      <c r="D44" s="21" t="s">
        <v>5</v>
      </c>
      <c r="E44" s="22"/>
      <c r="F44" s="21" t="str">
        <f>"Fortjeneste hele  "&amp;FORS!$A$14-0</f>
        <v>Fortjeneste hele  2022</v>
      </c>
      <c r="G44" s="23"/>
      <c r="H44" s="22"/>
      <c r="I44" s="21" t="str">
        <f>" Hele året  "&amp;FORS!$A$14-1</f>
        <v xml:space="preserve"> Hele året  2021</v>
      </c>
      <c r="J44" s="23"/>
      <c r="K44" s="22"/>
      <c r="L44" s="21" t="s">
        <v>6</v>
      </c>
      <c r="M44" s="24"/>
    </row>
    <row r="45" spans="1:13" x14ac:dyDescent="0.35">
      <c r="A45" s="25"/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10" t="s">
        <v>8</v>
      </c>
      <c r="I45" s="9" t="s">
        <v>7</v>
      </c>
      <c r="J45" s="9" t="s">
        <v>7</v>
      </c>
      <c r="K45" s="10" t="s">
        <v>9</v>
      </c>
      <c r="L45" s="9" t="s">
        <v>7</v>
      </c>
      <c r="M45" s="26" t="s">
        <v>9</v>
      </c>
    </row>
    <row r="46" spans="1:13" x14ac:dyDescent="0.35">
      <c r="A46" s="27"/>
      <c r="B46" s="48" t="s">
        <v>10</v>
      </c>
      <c r="C46" s="48" t="s">
        <v>11</v>
      </c>
      <c r="D46" s="48" t="s">
        <v>10</v>
      </c>
      <c r="E46" s="48" t="s">
        <v>11</v>
      </c>
      <c r="F46" s="48" t="s">
        <v>10</v>
      </c>
      <c r="G46" s="48" t="s">
        <v>11</v>
      </c>
      <c r="H46" s="49" t="s">
        <v>12</v>
      </c>
      <c r="I46" s="48" t="s">
        <v>10</v>
      </c>
      <c r="J46" s="48" t="s">
        <v>11</v>
      </c>
      <c r="K46" s="49" t="s">
        <v>13</v>
      </c>
      <c r="L46" s="48" t="s">
        <v>10</v>
      </c>
      <c r="M46" s="50" t="s">
        <v>13</v>
      </c>
    </row>
    <row r="47" spans="1:13" x14ac:dyDescent="0.35">
      <c r="A47" s="29" t="s">
        <v>14</v>
      </c>
      <c r="B47" s="18">
        <f>SUMIFS(B$7:B$19,$A$7:$A$19,$A47)+SUMIFS(B$27:B$39,$A$27:$A$39,$A47)</f>
        <v>1658910</v>
      </c>
      <c r="C47" s="18">
        <f t="shared" ref="C47:E58" si="12">SUMIFS(C$7:C$19,$A$7:$A$19,$A47)+SUMIFS(C$27:C$39,$A$27:$A$39,$A47)</f>
        <v>0</v>
      </c>
      <c r="D47" s="18">
        <f t="shared" si="12"/>
        <v>4830.5</v>
      </c>
      <c r="E47" s="18">
        <f t="shared" si="12"/>
        <v>0</v>
      </c>
      <c r="F47" s="18">
        <f>IF(D47=0,0,B47/D47)</f>
        <v>343.42407618258977</v>
      </c>
      <c r="G47" s="18">
        <f>IF(E47=0,0,C27/E47)</f>
        <v>0</v>
      </c>
      <c r="H47" s="18">
        <f>IF(D47+E47=0,0,(B47+C47)/(D47+E47))</f>
        <v>343.42407618258977</v>
      </c>
      <c r="I47" s="18">
        <f>SUMIFS(I$7:I$19,$A$7:$A$19,$A47)+SUMIFS(I$27:I$39,$A$27:$A$39,$A47)</f>
        <v>8941245</v>
      </c>
      <c r="J47" s="18">
        <f>SUMIFS(J$7:J$19,$A$7:$A$19,$A47)+SUMIFS(J$27:J$39,$A$27:$A$39,$A47)</f>
        <v>0</v>
      </c>
      <c r="K47" s="17">
        <v>313.60000000000002</v>
      </c>
      <c r="L47" s="41">
        <f>IF(I47=0,0,(B47-I47)/I47)</f>
        <v>-0.81446543518268433</v>
      </c>
      <c r="M47" s="42">
        <f>IF(K47=0,0,(H47-K47)/K47)</f>
        <v>9.5102283745503016E-2</v>
      </c>
    </row>
    <row r="48" spans="1:13" x14ac:dyDescent="0.35">
      <c r="A48" s="29" t="s">
        <v>15</v>
      </c>
      <c r="B48" s="18">
        <f t="shared" ref="B48:B58" si="13">SUMIFS($B$7:$B$19,$A$7:$A$19,A48)+SUMIFS($B$27:$B$39,$A$27:$A$39,A48)</f>
        <v>38138149.490000002</v>
      </c>
      <c r="C48" s="18">
        <f t="shared" si="12"/>
        <v>0</v>
      </c>
      <c r="D48" s="18">
        <f t="shared" si="12"/>
        <v>114630.99</v>
      </c>
      <c r="E48" s="18">
        <f t="shared" si="12"/>
        <v>0</v>
      </c>
      <c r="F48" s="18">
        <f t="shared" ref="F48:F58" si="14">IF(D48=0,0,B48/D48)</f>
        <v>332.70365622769202</v>
      </c>
      <c r="G48" s="18">
        <f t="shared" ref="G48:G58" si="15">IF(E48=0,0,C48/E48)</f>
        <v>0</v>
      </c>
      <c r="H48" s="18">
        <f t="shared" ref="H48:H58" si="16">IF(D48+E48=0,0,(B48+C48)/(D48+E48))</f>
        <v>332.70365622769202</v>
      </c>
      <c r="I48" s="18">
        <f t="shared" ref="I48:J58" si="17">SUMIFS(I$7:I$19,$A$7:$A$19,$A48)+SUMIFS(I$27:I$39,$A$27:$A$39,$A48)</f>
        <v>47482232.32</v>
      </c>
      <c r="J48" s="18">
        <f t="shared" si="17"/>
        <v>0</v>
      </c>
      <c r="K48" s="17">
        <v>304.24</v>
      </c>
      <c r="L48" s="41">
        <f t="shared" ref="L48:L58" si="18">IF(I48=0,0,(B48-I48)/I48)</f>
        <v>-0.19679114425427247</v>
      </c>
      <c r="M48" s="42">
        <f t="shared" ref="M48:M58" si="19">IF(K48=0,0,(H48-K48)/K48)</f>
        <v>9.3556587653470982E-2</v>
      </c>
    </row>
    <row r="49" spans="1:13" x14ac:dyDescent="0.35">
      <c r="A49" s="29" t="s">
        <v>17</v>
      </c>
      <c r="B49" s="18">
        <f t="shared" si="13"/>
        <v>0</v>
      </c>
      <c r="C49" s="18">
        <f t="shared" si="12"/>
        <v>0</v>
      </c>
      <c r="D49" s="18">
        <f t="shared" si="12"/>
        <v>0</v>
      </c>
      <c r="E49" s="18">
        <f t="shared" si="12"/>
        <v>0</v>
      </c>
      <c r="F49" s="18">
        <f t="shared" si="14"/>
        <v>0</v>
      </c>
      <c r="G49" s="18">
        <f t="shared" si="15"/>
        <v>0</v>
      </c>
      <c r="H49" s="18">
        <f t="shared" si="16"/>
        <v>0</v>
      </c>
      <c r="I49" s="18">
        <f t="shared" si="17"/>
        <v>0</v>
      </c>
      <c r="J49" s="18">
        <f t="shared" si="17"/>
        <v>0</v>
      </c>
      <c r="K49" s="17">
        <v>0</v>
      </c>
      <c r="L49" s="41">
        <f t="shared" si="18"/>
        <v>0</v>
      </c>
      <c r="M49" s="42">
        <f t="shared" si="19"/>
        <v>0</v>
      </c>
    </row>
    <row r="50" spans="1:13" x14ac:dyDescent="0.35">
      <c r="A50" s="29" t="s">
        <v>18</v>
      </c>
      <c r="B50" s="18">
        <f t="shared" si="13"/>
        <v>0</v>
      </c>
      <c r="C50" s="18">
        <f t="shared" si="12"/>
        <v>0</v>
      </c>
      <c r="D50" s="18">
        <f t="shared" si="12"/>
        <v>0</v>
      </c>
      <c r="E50" s="18">
        <f t="shared" si="12"/>
        <v>0</v>
      </c>
      <c r="F50" s="18">
        <f t="shared" si="14"/>
        <v>0</v>
      </c>
      <c r="G50" s="18">
        <f t="shared" si="15"/>
        <v>0</v>
      </c>
      <c r="H50" s="18">
        <f t="shared" si="16"/>
        <v>0</v>
      </c>
      <c r="I50" s="18">
        <f t="shared" si="17"/>
        <v>11822399</v>
      </c>
      <c r="J50" s="18">
        <f t="shared" si="17"/>
        <v>0</v>
      </c>
      <c r="K50" s="17">
        <v>290.36</v>
      </c>
      <c r="L50" s="41">
        <f t="shared" si="18"/>
        <v>-1</v>
      </c>
      <c r="M50" s="42">
        <f t="shared" si="19"/>
        <v>-1</v>
      </c>
    </row>
    <row r="51" spans="1:13" x14ac:dyDescent="0.35">
      <c r="A51" s="29" t="s">
        <v>19</v>
      </c>
      <c r="B51" s="18">
        <f t="shared" si="13"/>
        <v>20967006.990000002</v>
      </c>
      <c r="C51" s="18">
        <f t="shared" si="12"/>
        <v>2289833.9700000002</v>
      </c>
      <c r="D51" s="18">
        <f t="shared" si="12"/>
        <v>61424.520000000004</v>
      </c>
      <c r="E51" s="18">
        <f t="shared" si="12"/>
        <v>10773</v>
      </c>
      <c r="F51" s="18">
        <f t="shared" si="14"/>
        <v>341.34588255634719</v>
      </c>
      <c r="G51" s="18">
        <f t="shared" si="15"/>
        <v>212.5530465051518</v>
      </c>
      <c r="H51" s="18">
        <f t="shared" si="16"/>
        <v>322.12797558697304</v>
      </c>
      <c r="I51" s="18">
        <f t="shared" si="17"/>
        <v>9710972</v>
      </c>
      <c r="J51" s="18">
        <f t="shared" si="17"/>
        <v>1047893</v>
      </c>
      <c r="K51" s="17">
        <v>300.39</v>
      </c>
      <c r="L51" s="41">
        <f t="shared" si="18"/>
        <v>1.1591048753924944</v>
      </c>
      <c r="M51" s="42">
        <f t="shared" si="19"/>
        <v>7.2365843027308002E-2</v>
      </c>
    </row>
    <row r="52" spans="1:13" x14ac:dyDescent="0.35">
      <c r="A52" s="29" t="s">
        <v>20</v>
      </c>
      <c r="B52" s="18">
        <f t="shared" si="13"/>
        <v>28044831.079999998</v>
      </c>
      <c r="C52" s="18">
        <f t="shared" si="12"/>
        <v>0</v>
      </c>
      <c r="D52" s="40">
        <f t="shared" si="12"/>
        <v>81309.399999999994</v>
      </c>
      <c r="E52" s="18">
        <f t="shared" si="12"/>
        <v>0</v>
      </c>
      <c r="F52" s="18">
        <f>IF(D52=0,0,B52/D52)</f>
        <v>344.91499236250667</v>
      </c>
      <c r="G52" s="18">
        <f t="shared" si="15"/>
        <v>0</v>
      </c>
      <c r="H52" s="18">
        <f>IF(D52+E52=0,0,(B52+C52)/(D52+E52))</f>
        <v>344.91499236250667</v>
      </c>
      <c r="I52" s="18">
        <f t="shared" si="17"/>
        <v>57388040.759999998</v>
      </c>
      <c r="J52" s="18">
        <f t="shared" si="17"/>
        <v>0</v>
      </c>
      <c r="K52" s="17">
        <v>331.88</v>
      </c>
      <c r="L52" s="41">
        <f t="shared" si="18"/>
        <v>-0.51131227502111365</v>
      </c>
      <c r="M52" s="42">
        <f t="shared" si="19"/>
        <v>3.9276221412880168E-2</v>
      </c>
    </row>
    <row r="53" spans="1:13" x14ac:dyDescent="0.35">
      <c r="A53" s="29" t="s">
        <v>21</v>
      </c>
      <c r="B53" s="18">
        <f t="shared" si="13"/>
        <v>771688.66999999993</v>
      </c>
      <c r="C53" s="18">
        <f t="shared" si="12"/>
        <v>0</v>
      </c>
      <c r="D53" s="18">
        <f t="shared" si="12"/>
        <v>2694.5</v>
      </c>
      <c r="E53" s="18">
        <f t="shared" si="12"/>
        <v>0</v>
      </c>
      <c r="F53" s="18">
        <f t="shared" si="14"/>
        <v>286.39401373167561</v>
      </c>
      <c r="G53" s="18">
        <f t="shared" si="15"/>
        <v>0</v>
      </c>
      <c r="H53" s="18">
        <f t="shared" si="16"/>
        <v>286.39401373167561</v>
      </c>
      <c r="I53" s="18">
        <f t="shared" si="17"/>
        <v>0</v>
      </c>
      <c r="J53" s="18">
        <f t="shared" si="17"/>
        <v>0</v>
      </c>
      <c r="K53" s="17">
        <v>0</v>
      </c>
      <c r="L53" s="41">
        <f t="shared" si="18"/>
        <v>0</v>
      </c>
      <c r="M53" s="42">
        <f t="shared" si="19"/>
        <v>0</v>
      </c>
    </row>
    <row r="54" spans="1:13" x14ac:dyDescent="0.35">
      <c r="A54" s="29" t="s">
        <v>22</v>
      </c>
      <c r="B54" s="18">
        <f t="shared" si="13"/>
        <v>15394495</v>
      </c>
      <c r="C54" s="18">
        <f t="shared" si="12"/>
        <v>0</v>
      </c>
      <c r="D54" s="18">
        <f t="shared" si="12"/>
        <v>42665</v>
      </c>
      <c r="E54" s="18">
        <f t="shared" si="12"/>
        <v>0</v>
      </c>
      <c r="F54" s="18">
        <f t="shared" si="14"/>
        <v>360.82257119418728</v>
      </c>
      <c r="G54" s="18">
        <f t="shared" si="15"/>
        <v>0</v>
      </c>
      <c r="H54" s="18">
        <f t="shared" si="16"/>
        <v>360.82257119418728</v>
      </c>
      <c r="I54" s="18">
        <f t="shared" si="17"/>
        <v>6377480</v>
      </c>
      <c r="J54" s="18">
        <f t="shared" si="17"/>
        <v>0</v>
      </c>
      <c r="K54" s="17">
        <v>303.43</v>
      </c>
      <c r="L54" s="41">
        <f t="shared" si="18"/>
        <v>1.41388369700885</v>
      </c>
      <c r="M54" s="42">
        <f t="shared" si="19"/>
        <v>0.18914600136501752</v>
      </c>
    </row>
    <row r="55" spans="1:13" x14ac:dyDescent="0.35">
      <c r="A55" s="29" t="s">
        <v>23</v>
      </c>
      <c r="B55" s="18">
        <f t="shared" si="13"/>
        <v>96975175.170000002</v>
      </c>
      <c r="C55" s="18">
        <f t="shared" si="12"/>
        <v>4046901.37</v>
      </c>
      <c r="D55" s="18">
        <f t="shared" si="12"/>
        <v>293306.34999999998</v>
      </c>
      <c r="E55" s="18">
        <f t="shared" si="12"/>
        <v>20468.87</v>
      </c>
      <c r="F55" s="18">
        <f t="shared" si="14"/>
        <v>330.62760206180332</v>
      </c>
      <c r="G55" s="18">
        <f t="shared" si="15"/>
        <v>197.71005287541522</v>
      </c>
      <c r="H55" s="18">
        <f t="shared" si="16"/>
        <v>321.95683438609336</v>
      </c>
      <c r="I55" s="18">
        <f t="shared" si="17"/>
        <v>81688339.24000001</v>
      </c>
      <c r="J55" s="18">
        <f t="shared" si="17"/>
        <v>0</v>
      </c>
      <c r="K55" s="17">
        <v>349.32</v>
      </c>
      <c r="L55" s="41">
        <f t="shared" si="18"/>
        <v>0.18713608419785999</v>
      </c>
      <c r="M55" s="42">
        <f t="shared" si="19"/>
        <v>-7.833266235516613E-2</v>
      </c>
    </row>
    <row r="56" spans="1:13" x14ac:dyDescent="0.35">
      <c r="A56" s="29" t="s">
        <v>24</v>
      </c>
      <c r="B56" s="18">
        <f t="shared" si="13"/>
        <v>0</v>
      </c>
      <c r="C56" s="18">
        <f t="shared" si="12"/>
        <v>0</v>
      </c>
      <c r="D56" s="18">
        <f t="shared" si="12"/>
        <v>0</v>
      </c>
      <c r="E56" s="18">
        <f t="shared" si="12"/>
        <v>0</v>
      </c>
      <c r="F56" s="18">
        <f>IF(D56=0,0,B56/D56)</f>
        <v>0</v>
      </c>
      <c r="G56" s="18">
        <f t="shared" si="15"/>
        <v>0</v>
      </c>
      <c r="H56" s="18">
        <f t="shared" si="16"/>
        <v>0</v>
      </c>
      <c r="I56" s="18">
        <f t="shared" si="17"/>
        <v>0</v>
      </c>
      <c r="J56" s="18">
        <f t="shared" si="17"/>
        <v>0</v>
      </c>
      <c r="K56" s="17">
        <v>0</v>
      </c>
      <c r="L56" s="41">
        <f t="shared" si="18"/>
        <v>0</v>
      </c>
      <c r="M56" s="42">
        <f t="shared" si="19"/>
        <v>0</v>
      </c>
    </row>
    <row r="57" spans="1:13" x14ac:dyDescent="0.35">
      <c r="A57" s="29" t="s">
        <v>25</v>
      </c>
      <c r="B57" s="18">
        <f t="shared" si="13"/>
        <v>8605629</v>
      </c>
      <c r="C57" s="18">
        <f t="shared" si="12"/>
        <v>1787580</v>
      </c>
      <c r="D57" s="18">
        <f t="shared" si="12"/>
        <v>26597.5</v>
      </c>
      <c r="E57" s="18">
        <f>SUMIFS(E$7:E$19,$A$7:$A$19,$A57)+SUMIFS(E$27:E$39,$A$27:$A$39,$A57)</f>
        <v>10831</v>
      </c>
      <c r="F57" s="18">
        <f>IF(D57=0,0,B57/D57)</f>
        <v>323.55029608045868</v>
      </c>
      <c r="G57" s="18">
        <f t="shared" si="15"/>
        <v>165.04293232388514</v>
      </c>
      <c r="H57" s="18">
        <f t="shared" si="16"/>
        <v>277.68168641543207</v>
      </c>
      <c r="I57" s="18">
        <f t="shared" si="17"/>
        <v>6601427</v>
      </c>
      <c r="J57" s="18">
        <f t="shared" si="17"/>
        <v>53500</v>
      </c>
      <c r="K57" s="17">
        <v>328.11</v>
      </c>
      <c r="L57" s="41">
        <f t="shared" si="18"/>
        <v>0.30360132740996759</v>
      </c>
      <c r="M57" s="42">
        <f t="shared" si="19"/>
        <v>-0.15369331499974992</v>
      </c>
    </row>
    <row r="58" spans="1:13" x14ac:dyDescent="0.35">
      <c r="A58" s="29" t="s">
        <v>26</v>
      </c>
      <c r="B58" s="18">
        <f t="shared" si="13"/>
        <v>66742937</v>
      </c>
      <c r="C58" s="18">
        <f t="shared" si="12"/>
        <v>2972328</v>
      </c>
      <c r="D58" s="40">
        <f t="shared" si="12"/>
        <v>175339</v>
      </c>
      <c r="E58" s="18">
        <f t="shared" si="12"/>
        <v>11881</v>
      </c>
      <c r="F58" s="18">
        <f t="shared" si="14"/>
        <v>380.6508363798128</v>
      </c>
      <c r="G58" s="18">
        <f t="shared" si="15"/>
        <v>250.17490110260078</v>
      </c>
      <c r="H58" s="18">
        <f t="shared" si="16"/>
        <v>372.37082042516823</v>
      </c>
      <c r="I58" s="18">
        <f t="shared" si="17"/>
        <v>46947575</v>
      </c>
      <c r="J58" s="18">
        <f t="shared" si="17"/>
        <v>1846219</v>
      </c>
      <c r="K58" s="17">
        <v>351.94</v>
      </c>
      <c r="L58" s="41">
        <f t="shared" si="18"/>
        <v>0.42164823209718499</v>
      </c>
      <c r="M58" s="42">
        <f t="shared" si="19"/>
        <v>5.805199870764402E-2</v>
      </c>
    </row>
    <row r="59" spans="1:13" s="1" customFormat="1" thickBot="1" x14ac:dyDescent="0.35">
      <c r="A59" s="30" t="s">
        <v>27</v>
      </c>
      <c r="B59" s="45">
        <f>SUM(B47:B58)</f>
        <v>277298822.39999998</v>
      </c>
      <c r="C59" s="45">
        <f>SUM(C47:C58)</f>
        <v>11096643.34</v>
      </c>
      <c r="D59" s="45">
        <f>SUM(D47:D58)</f>
        <v>802797.76</v>
      </c>
      <c r="E59" s="45">
        <f>SUM(E47:E58)</f>
        <v>53953.869999999995</v>
      </c>
      <c r="F59" s="45">
        <f>IF(D59=0,0,B59/D59)</f>
        <v>345.41554077081628</v>
      </c>
      <c r="G59" s="45">
        <f>IF(E59=0,0,C59/E59)</f>
        <v>205.66908990958387</v>
      </c>
      <c r="H59" s="45">
        <f>IF(D59+E59=0,0,(B59+C59)/(D59+E59))</f>
        <v>336.61501845056301</v>
      </c>
      <c r="I59" s="45">
        <f>SUM(I47:I58)</f>
        <v>276959710.31999999</v>
      </c>
      <c r="J59" s="45">
        <f>SUM(J47:J58)</f>
        <v>2947612</v>
      </c>
      <c r="K59" s="51">
        <v>330.15</v>
      </c>
      <c r="L59" s="46">
        <f>IF(I59=0,0,(B59-I59)/I59)</f>
        <v>1.2244094262236637E-3</v>
      </c>
      <c r="M59" s="47">
        <f>IF(K59=0,0,(H59-K59)/K59)</f>
        <v>1.9582064063495493E-2</v>
      </c>
    </row>
    <row r="62" spans="1:13" x14ac:dyDescent="0.35">
      <c r="I62" s="16"/>
    </row>
    <row r="64" spans="1:13" x14ac:dyDescent="0.35">
      <c r="I64" s="16"/>
    </row>
  </sheetData>
  <mergeCells count="3">
    <mergeCell ref="A42:M42"/>
    <mergeCell ref="A22:M22"/>
    <mergeCell ref="A2:M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2:M64"/>
  <sheetViews>
    <sheetView showZeros="0" topLeftCell="A30" zoomScaleNormal="100" workbookViewId="0">
      <selection activeCell="O11" sqref="O11"/>
    </sheetView>
  </sheetViews>
  <sheetFormatPr baseColWidth="10" defaultColWidth="9" defaultRowHeight="15.5" x14ac:dyDescent="0.35"/>
  <cols>
    <col min="1" max="1" width="20.58203125" style="7" customWidth="1"/>
    <col min="2" max="2" width="15.33203125" style="6" customWidth="1"/>
    <col min="3" max="3" width="13.33203125" style="6" bestFit="1" customWidth="1"/>
    <col min="4" max="4" width="12.25" style="6" customWidth="1"/>
    <col min="5" max="5" width="10.75" style="6" customWidth="1"/>
    <col min="6" max="8" width="10" style="6" customWidth="1"/>
    <col min="9" max="9" width="14.5" style="6" bestFit="1" customWidth="1"/>
    <col min="10" max="10" width="13.33203125" style="6" bestFit="1" customWidth="1"/>
    <col min="11" max="11" width="9.25" style="6" customWidth="1"/>
    <col min="12" max="13" width="10" style="6" customWidth="1"/>
    <col min="14" max="16384" width="9" style="6"/>
  </cols>
  <sheetData>
    <row r="2" spans="1:13" ht="20" x14ac:dyDescent="0.4">
      <c r="A2" s="73" t="str">
        <f>"MÅLESTATISTIKK FOR TØMRERE - 1. HALVÅR "&amp;FORS!$A$14</f>
        <v>MÅLESTATISTIKK FOR TØMRERE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61">
        <v>4714613</v>
      </c>
      <c r="C7" s="62"/>
      <c r="D7" s="61">
        <v>14967</v>
      </c>
      <c r="E7" s="19"/>
      <c r="F7" s="18">
        <f>IF(D7=0,0,B7/D7)</f>
        <v>315.00053450925367</v>
      </c>
      <c r="G7" s="18">
        <f>IF(E7=0,0,C7/E7)</f>
        <v>0</v>
      </c>
      <c r="H7" s="18">
        <f>IF(D7+E7=0,0,(B7+C7)/(D7+E7))</f>
        <v>315.00053450925367</v>
      </c>
      <c r="I7" s="17">
        <v>7188511</v>
      </c>
      <c r="J7" s="17"/>
      <c r="K7" s="17">
        <v>306.67</v>
      </c>
      <c r="L7" s="41">
        <f>IF(I7=0,0,(B7-I7)/I7)</f>
        <v>-0.34414609645864075</v>
      </c>
      <c r="M7" s="42">
        <f>IF(K7=0,0,(H7-K7)/K7)</f>
        <v>2.7164491177009985E-2</v>
      </c>
    </row>
    <row r="8" spans="1:13" x14ac:dyDescent="0.35">
      <c r="A8" s="29" t="s">
        <v>15</v>
      </c>
      <c r="B8" s="19"/>
      <c r="C8" s="17"/>
      <c r="D8" s="19"/>
      <c r="E8" s="17"/>
      <c r="F8" s="18">
        <f t="shared" ref="F8:G18" si="0">IF(D8=0,0,B8/D8)</f>
        <v>0</v>
      </c>
      <c r="G8" s="18">
        <f t="shared" si="0"/>
        <v>0</v>
      </c>
      <c r="H8" s="18">
        <f t="shared" ref="H8:H18" si="1">IF(D8+E8=0,0,(B8+C8)/(D8+E8))</f>
        <v>0</v>
      </c>
      <c r="I8" s="17"/>
      <c r="J8" s="17"/>
      <c r="K8" s="17">
        <v>0</v>
      </c>
      <c r="L8" s="41">
        <f t="shared" ref="L8:L18" si="2">IF(I8=0,0,(B8-I8)/I8)</f>
        <v>0</v>
      </c>
      <c r="M8" s="42">
        <f t="shared" ref="M8:M17" si="3">IF(K8=0,0,(H8-K8)/K8)</f>
        <v>0</v>
      </c>
    </row>
    <row r="9" spans="1:13" x14ac:dyDescent="0.35">
      <c r="A9" s="29" t="s">
        <v>17</v>
      </c>
      <c r="B9" s="17"/>
      <c r="C9" s="17"/>
      <c r="D9" s="17"/>
      <c r="E9" s="17"/>
      <c r="F9" s="18">
        <f t="shared" si="0"/>
        <v>0</v>
      </c>
      <c r="G9" s="18">
        <f t="shared" si="0"/>
        <v>0</v>
      </c>
      <c r="H9" s="18">
        <f t="shared" si="1"/>
        <v>0</v>
      </c>
      <c r="I9" s="17"/>
      <c r="J9" s="17"/>
      <c r="K9" s="17">
        <v>0</v>
      </c>
      <c r="L9" s="41">
        <f t="shared" si="2"/>
        <v>0</v>
      </c>
      <c r="M9" s="42">
        <f t="shared" si="3"/>
        <v>0</v>
      </c>
    </row>
    <row r="10" spans="1:13" x14ac:dyDescent="0.35">
      <c r="A10" s="29" t="s">
        <v>18</v>
      </c>
      <c r="B10" s="19"/>
      <c r="C10" s="17"/>
      <c r="D10" s="19"/>
      <c r="E10" s="17"/>
      <c r="F10" s="18">
        <f t="shared" si="0"/>
        <v>0</v>
      </c>
      <c r="G10" s="18">
        <f t="shared" si="0"/>
        <v>0</v>
      </c>
      <c r="H10" s="18">
        <f t="shared" si="1"/>
        <v>0</v>
      </c>
      <c r="I10" s="17"/>
      <c r="J10" s="17"/>
      <c r="K10" s="17">
        <v>0</v>
      </c>
      <c r="L10" s="41">
        <f t="shared" si="2"/>
        <v>0</v>
      </c>
      <c r="M10" s="42">
        <f t="shared" si="3"/>
        <v>0</v>
      </c>
    </row>
    <row r="11" spans="1:13" x14ac:dyDescent="0.35">
      <c r="A11" s="29" t="s">
        <v>19</v>
      </c>
      <c r="B11" s="61">
        <v>11229776.84</v>
      </c>
      <c r="C11" s="62"/>
      <c r="D11" s="61">
        <v>39113.1</v>
      </c>
      <c r="E11" s="60"/>
      <c r="F11" s="18">
        <f t="shared" si="0"/>
        <v>287.11037580759387</v>
      </c>
      <c r="G11" s="18">
        <f t="shared" si="0"/>
        <v>0</v>
      </c>
      <c r="H11" s="18">
        <f t="shared" si="1"/>
        <v>287.11037580759387</v>
      </c>
      <c r="I11" s="17">
        <v>3010764</v>
      </c>
      <c r="J11" s="17">
        <v>307983</v>
      </c>
      <c r="K11" s="17">
        <v>305.64999999999998</v>
      </c>
      <c r="L11" s="41">
        <f t="shared" si="2"/>
        <v>2.7298761510367466</v>
      </c>
      <c r="M11" s="42">
        <f t="shared" si="3"/>
        <v>-6.0656385383301523E-2</v>
      </c>
    </row>
    <row r="12" spans="1:13" x14ac:dyDescent="0.35">
      <c r="A12" s="29" t="s">
        <v>20</v>
      </c>
      <c r="B12" s="19"/>
      <c r="C12" s="17"/>
      <c r="D12" s="19"/>
      <c r="E12" s="17"/>
      <c r="F12" s="18">
        <f t="shared" si="0"/>
        <v>0</v>
      </c>
      <c r="G12" s="18">
        <f t="shared" si="0"/>
        <v>0</v>
      </c>
      <c r="H12" s="18">
        <f t="shared" si="1"/>
        <v>0</v>
      </c>
      <c r="I12" s="17">
        <v>2322419</v>
      </c>
      <c r="J12" s="17"/>
      <c r="K12" s="17">
        <v>288.33</v>
      </c>
      <c r="L12" s="41">
        <f t="shared" si="2"/>
        <v>-1</v>
      </c>
      <c r="M12" s="42">
        <f t="shared" si="3"/>
        <v>-1</v>
      </c>
    </row>
    <row r="13" spans="1:13" x14ac:dyDescent="0.35">
      <c r="A13" s="29" t="s">
        <v>21</v>
      </c>
      <c r="B13" s="17"/>
      <c r="C13" s="17"/>
      <c r="D13" s="17"/>
      <c r="E13" s="17"/>
      <c r="F13" s="18">
        <f t="shared" si="0"/>
        <v>0</v>
      </c>
      <c r="G13" s="18">
        <f t="shared" si="0"/>
        <v>0</v>
      </c>
      <c r="H13" s="18">
        <f t="shared" si="1"/>
        <v>0</v>
      </c>
      <c r="I13" s="17"/>
      <c r="J13" s="17"/>
      <c r="K13" s="17">
        <v>0</v>
      </c>
      <c r="L13" s="41">
        <f t="shared" si="2"/>
        <v>0</v>
      </c>
      <c r="M13" s="42">
        <f t="shared" si="3"/>
        <v>0</v>
      </c>
    </row>
    <row r="14" spans="1:13" x14ac:dyDescent="0.35">
      <c r="A14" s="29" t="s">
        <v>22</v>
      </c>
      <c r="B14" s="65">
        <v>14552743</v>
      </c>
      <c r="C14" s="17"/>
      <c r="D14" s="19">
        <v>43968</v>
      </c>
      <c r="E14" s="17"/>
      <c r="F14" s="18">
        <f t="shared" si="0"/>
        <v>330.98487536390104</v>
      </c>
      <c r="G14" s="18">
        <f t="shared" si="0"/>
        <v>0</v>
      </c>
      <c r="H14" s="18">
        <f t="shared" si="1"/>
        <v>330.98487536390104</v>
      </c>
      <c r="I14" s="17">
        <v>8218301</v>
      </c>
      <c r="J14" s="17">
        <v>2517000</v>
      </c>
      <c r="K14" s="17">
        <v>310.31</v>
      </c>
      <c r="L14" s="41">
        <f t="shared" si="2"/>
        <v>0.77077269377210689</v>
      </c>
      <c r="M14" s="42">
        <f t="shared" si="3"/>
        <v>6.6626519815349283E-2</v>
      </c>
    </row>
    <row r="15" spans="1:13" x14ac:dyDescent="0.35">
      <c r="A15" s="29" t="s">
        <v>23</v>
      </c>
      <c r="B15" s="19">
        <v>63068793.82</v>
      </c>
      <c r="C15" s="17">
        <v>7546396.1200000001</v>
      </c>
      <c r="D15" s="17">
        <v>192570.94</v>
      </c>
      <c r="E15" s="17">
        <v>34525.14</v>
      </c>
      <c r="F15" s="18">
        <f t="shared" si="0"/>
        <v>327.50940417074349</v>
      </c>
      <c r="G15" s="18">
        <f t="shared" si="0"/>
        <v>218.57684342482031</v>
      </c>
      <c r="H15" s="18">
        <f t="shared" si="1"/>
        <v>310.94851985115724</v>
      </c>
      <c r="I15" s="19">
        <v>82817344</v>
      </c>
      <c r="J15" s="17">
        <v>7906794</v>
      </c>
      <c r="K15" s="17">
        <v>304.01599825255403</v>
      </c>
      <c r="L15" s="41">
        <f t="shared" si="2"/>
        <v>-0.2384591104491349</v>
      </c>
      <c r="M15" s="42">
        <f t="shared" si="3"/>
        <v>2.2803147329254002E-2</v>
      </c>
    </row>
    <row r="16" spans="1:13" x14ac:dyDescent="0.35">
      <c r="A16" s="29" t="s">
        <v>24</v>
      </c>
      <c r="B16" s="19">
        <v>790021</v>
      </c>
      <c r="C16" s="17"/>
      <c r="D16" s="19">
        <v>2810.5</v>
      </c>
      <c r="E16" s="17"/>
      <c r="F16" s="18">
        <f t="shared" si="0"/>
        <v>281.0962462195339</v>
      </c>
      <c r="G16" s="18">
        <f t="shared" si="0"/>
        <v>0</v>
      </c>
      <c r="H16" s="18">
        <f t="shared" si="1"/>
        <v>281.0962462195339</v>
      </c>
      <c r="I16" s="17">
        <v>4819741.7</v>
      </c>
      <c r="J16" s="17"/>
      <c r="K16" s="17">
        <v>330.8</v>
      </c>
      <c r="L16" s="41">
        <f t="shared" si="2"/>
        <v>-0.83608644421753975</v>
      </c>
      <c r="M16" s="42">
        <f t="shared" si="3"/>
        <v>-0.15025318555159042</v>
      </c>
    </row>
    <row r="17" spans="1:13" x14ac:dyDescent="0.35">
      <c r="A17" s="29" t="s">
        <v>25</v>
      </c>
      <c r="B17" s="19">
        <v>5843692</v>
      </c>
      <c r="C17" s="62"/>
      <c r="D17" s="61">
        <v>20254.5</v>
      </c>
      <c r="E17" s="60"/>
      <c r="F17" s="18">
        <f t="shared" si="0"/>
        <v>288.51326865634798</v>
      </c>
      <c r="G17" s="18">
        <f t="shared" si="0"/>
        <v>0</v>
      </c>
      <c r="H17" s="18">
        <f t="shared" si="1"/>
        <v>288.51326865634798</v>
      </c>
      <c r="I17" s="17">
        <v>9855768</v>
      </c>
      <c r="J17" s="17">
        <v>2949901</v>
      </c>
      <c r="K17" s="17">
        <v>275.75</v>
      </c>
      <c r="L17" s="41">
        <f t="shared" si="2"/>
        <v>-0.40707898156693623</v>
      </c>
      <c r="M17" s="42">
        <f t="shared" si="3"/>
        <v>4.6285652425559293E-2</v>
      </c>
    </row>
    <row r="18" spans="1:13" x14ac:dyDescent="0.35">
      <c r="A18" s="29" t="s">
        <v>26</v>
      </c>
      <c r="B18" s="19">
        <v>47675313.689999998</v>
      </c>
      <c r="C18" s="62"/>
      <c r="D18" s="63">
        <v>136103.4</v>
      </c>
      <c r="E18" s="17">
        <v>0</v>
      </c>
      <c r="F18" s="18">
        <f t="shared" si="0"/>
        <v>350.28745564034404</v>
      </c>
      <c r="G18" s="18">
        <f t="shared" si="0"/>
        <v>0</v>
      </c>
      <c r="H18" s="18">
        <f t="shared" si="1"/>
        <v>350.28745564034404</v>
      </c>
      <c r="I18" s="19">
        <v>51602400.829999998</v>
      </c>
      <c r="J18" s="17">
        <v>0</v>
      </c>
      <c r="K18" s="17">
        <v>336.26</v>
      </c>
      <c r="L18" s="41">
        <f t="shared" si="2"/>
        <v>-7.6102799033275145E-2</v>
      </c>
      <c r="M18" s="42">
        <f>IF(K18=0,0,(H18-K18)/K18)</f>
        <v>4.1716099566835321E-2</v>
      </c>
    </row>
    <row r="19" spans="1:13" s="1" customFormat="1" thickBot="1" x14ac:dyDescent="0.35">
      <c r="A19" s="30" t="s">
        <v>27</v>
      </c>
      <c r="B19" s="45">
        <f>SUM(B7:B18)</f>
        <v>147874953.34999999</v>
      </c>
      <c r="C19" s="45">
        <f>SUM(C7:C18)</f>
        <v>7546396.1200000001</v>
      </c>
      <c r="D19" s="45">
        <f>SUM(D7:D18)</f>
        <v>449787.44000000006</v>
      </c>
      <c r="E19" s="45">
        <f>SUM(E7:E18)</f>
        <v>34525.14</v>
      </c>
      <c r="F19" s="31">
        <f>IF(D19=0,0,B19/D19)</f>
        <v>328.76630203368944</v>
      </c>
      <c r="G19" s="31">
        <f>IF(E19=0,0,C19/E19)</f>
        <v>218.57684342482031</v>
      </c>
      <c r="H19" s="31">
        <f>IF(D19+E19=0,0,(B19+C19)/(D19+E19))</f>
        <v>320.91123767629568</v>
      </c>
      <c r="I19" s="31">
        <f>SUM(I7:I18)</f>
        <v>169835249.53</v>
      </c>
      <c r="J19" s="31">
        <f>SUM(J7:J18)</f>
        <v>13681678</v>
      </c>
      <c r="K19" s="32">
        <v>309.84011456143861</v>
      </c>
      <c r="L19" s="43">
        <f>IF(I19=0,0,(B19-I19)/I19)</f>
        <v>-0.12930352350747365</v>
      </c>
      <c r="M19" s="44">
        <f>IF(K19=0,0,(H19-K19)/K19)</f>
        <v>3.5731729348627533E-2</v>
      </c>
    </row>
    <row r="22" spans="1:13" ht="20" x14ac:dyDescent="0.4">
      <c r="A22" s="73" t="str">
        <f>"MÅLESTATISTIKK FOR TØMRERE - 2. HALVÅR "&amp;FORS!$A$14</f>
        <v>MÅLESTATISTIKK FOR TØMRERE - 2. HALVÅR 2022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ht="16" thickBo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20"/>
      <c r="B24" s="21" t="s">
        <v>4</v>
      </c>
      <c r="C24" s="22"/>
      <c r="D24" s="21" t="s">
        <v>5</v>
      </c>
      <c r="E24" s="22"/>
      <c r="F24" s="21" t="str">
        <f>"Fortjeneste 2. halvår  "&amp;FORS!$A$14-0</f>
        <v>Fortjeneste 2. halvår  2022</v>
      </c>
      <c r="G24" s="23"/>
      <c r="H24" s="22"/>
      <c r="I24" s="21" t="str">
        <f>" 2. halvår  "&amp;FORS!$A$14-1</f>
        <v xml:space="preserve"> 2. halvår  2021</v>
      </c>
      <c r="J24" s="23"/>
      <c r="K24" s="22"/>
      <c r="L24" s="21" t="s">
        <v>6</v>
      </c>
      <c r="M24" s="24"/>
    </row>
    <row r="25" spans="1:13" x14ac:dyDescent="0.35">
      <c r="A25" s="25"/>
      <c r="B25" s="9" t="s">
        <v>7</v>
      </c>
      <c r="C25" s="9" t="s">
        <v>7</v>
      </c>
      <c r="D25" s="9" t="s">
        <v>7</v>
      </c>
      <c r="E25" s="9" t="s">
        <v>7</v>
      </c>
      <c r="F25" s="9" t="s">
        <v>7</v>
      </c>
      <c r="G25" s="9" t="s">
        <v>7</v>
      </c>
      <c r="H25" s="10" t="s">
        <v>8</v>
      </c>
      <c r="I25" s="9" t="s">
        <v>7</v>
      </c>
      <c r="J25" s="9" t="s">
        <v>7</v>
      </c>
      <c r="K25" s="10" t="s">
        <v>9</v>
      </c>
      <c r="L25" s="9" t="s">
        <v>7</v>
      </c>
      <c r="M25" s="26" t="s">
        <v>9</v>
      </c>
    </row>
    <row r="26" spans="1:13" x14ac:dyDescent="0.35">
      <c r="A26" s="27"/>
      <c r="B26" s="11" t="s">
        <v>10</v>
      </c>
      <c r="C26" s="11" t="s">
        <v>11</v>
      </c>
      <c r="D26" s="11" t="s">
        <v>10</v>
      </c>
      <c r="E26" s="11" t="s">
        <v>11</v>
      </c>
      <c r="F26" s="11" t="s">
        <v>10</v>
      </c>
      <c r="G26" s="11" t="s">
        <v>11</v>
      </c>
      <c r="H26" s="12" t="s">
        <v>12</v>
      </c>
      <c r="I26" s="11" t="s">
        <v>10</v>
      </c>
      <c r="J26" s="11" t="s">
        <v>11</v>
      </c>
      <c r="K26" s="12" t="s">
        <v>13</v>
      </c>
      <c r="L26" s="11" t="s">
        <v>10</v>
      </c>
      <c r="M26" s="28" t="s">
        <v>13</v>
      </c>
    </row>
    <row r="27" spans="1:13" x14ac:dyDescent="0.35">
      <c r="A27" s="29" t="s">
        <v>14</v>
      </c>
      <c r="B27" s="61">
        <v>3079712</v>
      </c>
      <c r="C27" s="61"/>
      <c r="D27" s="61">
        <v>8946</v>
      </c>
      <c r="E27" s="61"/>
      <c r="F27" s="18">
        <f t="shared" ref="F27:G38" si="4">IF(D27=0,0,B27/D27)</f>
        <v>344.25575676279902</v>
      </c>
      <c r="G27" s="18">
        <f t="shared" si="4"/>
        <v>0</v>
      </c>
      <c r="H27" s="18">
        <f>IF(D27+E27=0,0,(B27+C27)/(D27+E27))</f>
        <v>344.25575676279902</v>
      </c>
      <c r="I27" s="17">
        <v>8493420</v>
      </c>
      <c r="J27" s="17"/>
      <c r="K27" s="17">
        <v>311.94</v>
      </c>
      <c r="L27" s="41">
        <f>IF(I27=0,0,(B27-I27)/I27)</f>
        <v>-0.63740024630831871</v>
      </c>
      <c r="M27" s="42">
        <f>IF(K27=0,0,(H27-K27)/K27)</f>
        <v>0.10359606579085409</v>
      </c>
    </row>
    <row r="28" spans="1:13" x14ac:dyDescent="0.35">
      <c r="A28" s="29" t="s">
        <v>15</v>
      </c>
      <c r="B28" s="61"/>
      <c r="C28" s="61"/>
      <c r="D28" s="61"/>
      <c r="E28" s="61"/>
      <c r="F28" s="18">
        <f t="shared" si="4"/>
        <v>0</v>
      </c>
      <c r="G28" s="18">
        <f t="shared" si="4"/>
        <v>0</v>
      </c>
      <c r="H28" s="18">
        <f t="shared" ref="H28:H38" si="5">IF(D28+E28=0,0,(B28+C28)/(D28+E28))</f>
        <v>0</v>
      </c>
      <c r="I28" s="19"/>
      <c r="J28" s="17"/>
      <c r="K28" s="17">
        <v>0</v>
      </c>
      <c r="L28" s="41">
        <f t="shared" ref="L28:L39" si="6">IF(I28=0,0,(B28-I28)/I28)</f>
        <v>0</v>
      </c>
      <c r="M28" s="42">
        <f t="shared" ref="M28:M39" si="7">IF(K28=0,0,(H28-K28)/K28)</f>
        <v>0</v>
      </c>
    </row>
    <row r="29" spans="1:13" x14ac:dyDescent="0.35">
      <c r="A29" s="29" t="s">
        <v>17</v>
      </c>
      <c r="B29" s="61"/>
      <c r="C29" s="61"/>
      <c r="D29" s="61"/>
      <c r="E29" s="61"/>
      <c r="F29" s="18">
        <f t="shared" si="4"/>
        <v>0</v>
      </c>
      <c r="G29" s="18">
        <f t="shared" si="4"/>
        <v>0</v>
      </c>
      <c r="H29" s="18">
        <f t="shared" si="5"/>
        <v>0</v>
      </c>
      <c r="I29" s="17"/>
      <c r="J29" s="17"/>
      <c r="K29" s="17">
        <v>0</v>
      </c>
      <c r="L29" s="41">
        <f t="shared" si="6"/>
        <v>0</v>
      </c>
      <c r="M29" s="42">
        <f t="shared" si="7"/>
        <v>0</v>
      </c>
    </row>
    <row r="30" spans="1:13" x14ac:dyDescent="0.35">
      <c r="A30" s="29" t="s">
        <v>18</v>
      </c>
      <c r="B30" s="61"/>
      <c r="C30" s="61"/>
      <c r="D30" s="61"/>
      <c r="E30" s="61"/>
      <c r="F30" s="18">
        <f t="shared" si="4"/>
        <v>0</v>
      </c>
      <c r="G30" s="18">
        <f t="shared" si="4"/>
        <v>0</v>
      </c>
      <c r="H30" s="18">
        <f t="shared" si="5"/>
        <v>0</v>
      </c>
      <c r="I30" s="17"/>
      <c r="J30" s="17"/>
      <c r="K30" s="17">
        <v>0</v>
      </c>
      <c r="L30" s="41">
        <f t="shared" si="6"/>
        <v>0</v>
      </c>
      <c r="M30" s="42">
        <f t="shared" si="7"/>
        <v>0</v>
      </c>
    </row>
    <row r="31" spans="1:13" x14ac:dyDescent="0.35">
      <c r="A31" s="29" t="s">
        <v>19</v>
      </c>
      <c r="B31" s="61">
        <v>6106453.8200000003</v>
      </c>
      <c r="C31" s="61">
        <v>307983</v>
      </c>
      <c r="D31" s="61">
        <v>20850.8</v>
      </c>
      <c r="E31" s="61">
        <v>1501.5</v>
      </c>
      <c r="F31" s="18">
        <f t="shared" si="4"/>
        <v>292.86424597617361</v>
      </c>
      <c r="G31" s="18">
        <f t="shared" si="4"/>
        <v>205.11688311688312</v>
      </c>
      <c r="H31" s="18">
        <f t="shared" si="5"/>
        <v>286.96987871494213</v>
      </c>
      <c r="I31" s="17">
        <v>7964273</v>
      </c>
      <c r="J31" s="17">
        <v>434567</v>
      </c>
      <c r="K31" s="17">
        <v>324.42</v>
      </c>
      <c r="L31" s="41">
        <f t="shared" si="6"/>
        <v>-0.2332691483579229</v>
      </c>
      <c r="M31" s="42">
        <f t="shared" si="7"/>
        <v>-0.11543715333536123</v>
      </c>
    </row>
    <row r="32" spans="1:13" x14ac:dyDescent="0.35">
      <c r="A32" s="29" t="s">
        <v>20</v>
      </c>
      <c r="B32" s="61"/>
      <c r="C32" s="61"/>
      <c r="D32" s="61"/>
      <c r="E32" s="61"/>
      <c r="F32" s="18">
        <f t="shared" si="4"/>
        <v>0</v>
      </c>
      <c r="G32" s="18">
        <f t="shared" si="4"/>
        <v>0</v>
      </c>
      <c r="H32" s="18">
        <f t="shared" si="5"/>
        <v>0</v>
      </c>
      <c r="I32" s="19"/>
      <c r="J32" s="17"/>
      <c r="K32" s="17"/>
      <c r="L32" s="41">
        <f t="shared" si="6"/>
        <v>0</v>
      </c>
      <c r="M32" s="42">
        <f t="shared" si="7"/>
        <v>0</v>
      </c>
    </row>
    <row r="33" spans="1:13" x14ac:dyDescent="0.35">
      <c r="A33" s="29" t="s">
        <v>21</v>
      </c>
      <c r="B33" s="61"/>
      <c r="C33" s="61"/>
      <c r="D33" s="61"/>
      <c r="E33" s="61"/>
      <c r="F33" s="18">
        <f t="shared" si="4"/>
        <v>0</v>
      </c>
      <c r="G33" s="18">
        <f t="shared" si="4"/>
        <v>0</v>
      </c>
      <c r="H33" s="18">
        <f t="shared" si="5"/>
        <v>0</v>
      </c>
      <c r="I33" s="17"/>
      <c r="J33" s="17"/>
      <c r="K33" s="17">
        <v>0</v>
      </c>
      <c r="L33" s="41">
        <f t="shared" si="6"/>
        <v>0</v>
      </c>
      <c r="M33" s="42">
        <f t="shared" si="7"/>
        <v>0</v>
      </c>
    </row>
    <row r="34" spans="1:13" x14ac:dyDescent="0.35">
      <c r="A34" s="29" t="s">
        <v>22</v>
      </c>
      <c r="B34" s="61">
        <v>14294306</v>
      </c>
      <c r="C34" s="61">
        <v>800000</v>
      </c>
      <c r="D34" s="61">
        <v>43272</v>
      </c>
      <c r="E34" s="61">
        <v>3400</v>
      </c>
      <c r="F34" s="18">
        <f t="shared" si="4"/>
        <v>330.33615270844888</v>
      </c>
      <c r="G34" s="18">
        <f t="shared" si="4"/>
        <v>235.29411764705881</v>
      </c>
      <c r="H34" s="18">
        <f t="shared" si="5"/>
        <v>323.41245286253002</v>
      </c>
      <c r="I34" s="17">
        <v>16307650</v>
      </c>
      <c r="J34" s="17"/>
      <c r="K34" s="17">
        <v>294.29000000000002</v>
      </c>
      <c r="L34" s="41">
        <f t="shared" si="6"/>
        <v>-0.12346009388231903</v>
      </c>
      <c r="M34" s="42">
        <f t="shared" si="7"/>
        <v>9.8958350139420281E-2</v>
      </c>
    </row>
    <row r="35" spans="1:13" x14ac:dyDescent="0.35">
      <c r="A35" s="29" t="s">
        <v>23</v>
      </c>
      <c r="B35" s="61">
        <v>75283462.200000003</v>
      </c>
      <c r="C35" s="61">
        <v>3929598.7</v>
      </c>
      <c r="D35" s="61">
        <v>227287.98</v>
      </c>
      <c r="E35" s="61">
        <v>18807.29</v>
      </c>
      <c r="F35" s="18">
        <f t="shared" si="4"/>
        <v>331.22500450749749</v>
      </c>
      <c r="G35" s="18">
        <f t="shared" si="4"/>
        <v>208.94018755493215</v>
      </c>
      <c r="H35" s="18">
        <f t="shared" si="5"/>
        <v>321.87965619981236</v>
      </c>
      <c r="I35" s="17">
        <v>73733703.870000005</v>
      </c>
      <c r="J35" s="17">
        <v>2477617.2599999998</v>
      </c>
      <c r="K35" s="17">
        <v>324.14</v>
      </c>
      <c r="L35" s="41">
        <f t="shared" si="6"/>
        <v>2.1018316572464328E-2</v>
      </c>
      <c r="M35" s="42">
        <f t="shared" si="7"/>
        <v>-6.9733565748985845E-3</v>
      </c>
    </row>
    <row r="36" spans="1:13" x14ac:dyDescent="0.35">
      <c r="A36" s="29" t="s">
        <v>24</v>
      </c>
      <c r="B36" s="61">
        <v>2167631</v>
      </c>
      <c r="C36" s="61"/>
      <c r="D36" s="61">
        <v>5318.5</v>
      </c>
      <c r="E36" s="61"/>
      <c r="F36" s="18">
        <f t="shared" si="4"/>
        <v>407.56435085080381</v>
      </c>
      <c r="G36" s="18">
        <f t="shared" si="4"/>
        <v>0</v>
      </c>
      <c r="H36" s="18">
        <f t="shared" si="5"/>
        <v>407.56435085080381</v>
      </c>
      <c r="I36" s="17">
        <v>1472901</v>
      </c>
      <c r="J36" s="17"/>
      <c r="K36" s="17">
        <v>498.36</v>
      </c>
      <c r="L36" s="41">
        <f t="shared" si="6"/>
        <v>0.47167460677941014</v>
      </c>
      <c r="M36" s="42">
        <f t="shared" si="7"/>
        <v>-0.18218887781763426</v>
      </c>
    </row>
    <row r="37" spans="1:13" x14ac:dyDescent="0.35">
      <c r="A37" s="29" t="s">
        <v>25</v>
      </c>
      <c r="B37" s="61">
        <v>1087323</v>
      </c>
      <c r="C37" s="61">
        <v>1299999</v>
      </c>
      <c r="D37" s="61">
        <v>3331</v>
      </c>
      <c r="E37" s="61">
        <v>5649</v>
      </c>
      <c r="F37" s="18">
        <f t="shared" si="4"/>
        <v>326.4253977784449</v>
      </c>
      <c r="G37" s="18">
        <f t="shared" si="4"/>
        <v>230.12904938927244</v>
      </c>
      <c r="H37" s="18">
        <f t="shared" si="5"/>
        <v>265.84877505567931</v>
      </c>
      <c r="I37" s="17">
        <v>2682125.5</v>
      </c>
      <c r="J37" s="17">
        <v>841837</v>
      </c>
      <c r="K37" s="17">
        <v>351.22</v>
      </c>
      <c r="L37" s="41">
        <f t="shared" si="6"/>
        <v>-0.59460398105905188</v>
      </c>
      <c r="M37" s="42">
        <f t="shared" si="7"/>
        <v>-0.24307051120186979</v>
      </c>
    </row>
    <row r="38" spans="1:13" x14ac:dyDescent="0.35">
      <c r="A38" s="29" t="s">
        <v>26</v>
      </c>
      <c r="B38" s="61">
        <v>68377351.549999997</v>
      </c>
      <c r="C38" s="61">
        <v>7110348.8300000001</v>
      </c>
      <c r="D38" s="61">
        <v>190751.3</v>
      </c>
      <c r="E38" s="61">
        <v>24511.96</v>
      </c>
      <c r="F38" s="18">
        <f t="shared" si="4"/>
        <v>358.46335804788748</v>
      </c>
      <c r="G38" s="18">
        <f t="shared" si="4"/>
        <v>290.0767147955529</v>
      </c>
      <c r="H38" s="18">
        <f t="shared" si="5"/>
        <v>350.67619239808965</v>
      </c>
      <c r="I38" s="17">
        <v>31635079.609999999</v>
      </c>
      <c r="J38" s="17"/>
      <c r="K38" s="17">
        <v>334.81</v>
      </c>
      <c r="L38" s="41">
        <f t="shared" si="6"/>
        <v>1.1614407927200407</v>
      </c>
      <c r="M38" s="42">
        <f t="shared" si="7"/>
        <v>4.7388645494727315E-2</v>
      </c>
    </row>
    <row r="39" spans="1:13" s="1" customFormat="1" thickBot="1" x14ac:dyDescent="0.35">
      <c r="A39" s="30" t="s">
        <v>27</v>
      </c>
      <c r="B39" s="45">
        <f>SUM(B27:B38)</f>
        <v>170396239.56999999</v>
      </c>
      <c r="C39" s="45">
        <f>SUM(C27:C38)</f>
        <v>13447929.530000001</v>
      </c>
      <c r="D39" s="45">
        <f>SUM(D27:D38)</f>
        <v>499757.58</v>
      </c>
      <c r="E39" s="45">
        <f>SUM(E27:E38)</f>
        <v>53869.75</v>
      </c>
      <c r="F39" s="45">
        <f>IF(D39=0,0,B39/D39)</f>
        <v>340.95778911447422</v>
      </c>
      <c r="G39" s="45">
        <f>IF(E39=0,0,C39/E39)</f>
        <v>249.63786782006602</v>
      </c>
      <c r="H39" s="45">
        <f>IF(D39+E39=0,0,(B39+C39)/(D39+E39))</f>
        <v>332.07206208551872</v>
      </c>
      <c r="I39" s="45">
        <f>SUM(I27:I38)</f>
        <v>142289152.98000002</v>
      </c>
      <c r="J39" s="45">
        <f>SUM(J27:J38)</f>
        <v>3754021.26</v>
      </c>
      <c r="K39" s="51">
        <v>306.32752674789111</v>
      </c>
      <c r="L39" s="46">
        <f t="shared" si="6"/>
        <v>0.19753499125791177</v>
      </c>
      <c r="M39" s="47">
        <f t="shared" si="7"/>
        <v>8.4042513615877154E-2</v>
      </c>
    </row>
    <row r="40" spans="1:13" x14ac:dyDescent="0.35">
      <c r="J40" s="16"/>
    </row>
    <row r="42" spans="1:13" ht="20" x14ac:dyDescent="0.4">
      <c r="A42" s="73" t="str">
        <f>"MÅLESTATISTIKK FOR TØMRERE - GJENNOMSNITT HELE ÅRET  "&amp;FORS!$A$14</f>
        <v>MÅLESTATISTIKK FOR TØMRERE - GJENNOMSNITT HELE ÅRET  2022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6" thickBo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20"/>
      <c r="B44" s="21" t="s">
        <v>4</v>
      </c>
      <c r="C44" s="22"/>
      <c r="D44" s="21" t="s">
        <v>5</v>
      </c>
      <c r="E44" s="22"/>
      <c r="F44" s="21" t="str">
        <f>"Fortjeneste hele  "&amp;FORS!$A$14-0</f>
        <v>Fortjeneste hele  2022</v>
      </c>
      <c r="G44" s="23"/>
      <c r="H44" s="22"/>
      <c r="I44" s="21" t="str">
        <f>" Hele året  "&amp;FORS!$A$14-1</f>
        <v xml:space="preserve"> Hele året  2021</v>
      </c>
      <c r="J44" s="23"/>
      <c r="K44" s="22"/>
      <c r="L44" s="21" t="s">
        <v>6</v>
      </c>
      <c r="M44" s="24"/>
    </row>
    <row r="45" spans="1:13" x14ac:dyDescent="0.35">
      <c r="A45" s="25"/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10" t="s">
        <v>8</v>
      </c>
      <c r="I45" s="9" t="s">
        <v>7</v>
      </c>
      <c r="J45" s="9" t="s">
        <v>7</v>
      </c>
      <c r="K45" s="10" t="s">
        <v>9</v>
      </c>
      <c r="L45" s="9" t="s">
        <v>7</v>
      </c>
      <c r="M45" s="26" t="s">
        <v>9</v>
      </c>
    </row>
    <row r="46" spans="1:13" x14ac:dyDescent="0.35">
      <c r="A46" s="27"/>
      <c r="B46" s="48" t="s">
        <v>10</v>
      </c>
      <c r="C46" s="48" t="s">
        <v>11</v>
      </c>
      <c r="D46" s="48" t="s">
        <v>10</v>
      </c>
      <c r="E46" s="48" t="s">
        <v>11</v>
      </c>
      <c r="F46" s="48" t="s">
        <v>10</v>
      </c>
      <c r="G46" s="48" t="s">
        <v>11</v>
      </c>
      <c r="H46" s="49" t="s">
        <v>12</v>
      </c>
      <c r="I46" s="48" t="s">
        <v>10</v>
      </c>
      <c r="J46" s="48" t="s">
        <v>11</v>
      </c>
      <c r="K46" s="49" t="s">
        <v>13</v>
      </c>
      <c r="L46" s="48" t="s">
        <v>10</v>
      </c>
      <c r="M46" s="50" t="s">
        <v>13</v>
      </c>
    </row>
    <row r="47" spans="1:13" x14ac:dyDescent="0.35">
      <c r="A47" s="29" t="s">
        <v>14</v>
      </c>
      <c r="B47" s="18">
        <f>SUMIFS(B$7:B$19,$A$7:$A$19,$A47)+SUMIFS(B$27:B$39,$A$27:$A$39,$A47)</f>
        <v>7794325</v>
      </c>
      <c r="C47" s="18">
        <f t="shared" ref="C47:E58" si="8">SUMIFS(C$7:C$19,$A$7:$A$19,$A47)+SUMIFS(C$27:C$39,$A$27:$A$39,$A47)</f>
        <v>0</v>
      </c>
      <c r="D47" s="18">
        <f t="shared" si="8"/>
        <v>23913</v>
      </c>
      <c r="E47" s="18">
        <f t="shared" si="8"/>
        <v>0</v>
      </c>
      <c r="F47" s="18">
        <f>IF(D47=0,0,B47/D47)</f>
        <v>325.94509262744111</v>
      </c>
      <c r="G47" s="18">
        <f>IF(E47=0,0,C27/E47)</f>
        <v>0</v>
      </c>
      <c r="H47" s="18">
        <f>IF(D47+E47=0,0,(B47+C47)/(D47+E47))</f>
        <v>325.94509262744111</v>
      </c>
      <c r="I47" s="18">
        <f>SUMIFS(I$7:I$19,$A$7:$A$19,$A47)+SUMIFS(I$27:I$39,$A$27:$A$39,$A47)</f>
        <v>15681931</v>
      </c>
      <c r="J47" s="18">
        <f>SUMIFS(J$7:J$19,$A$7:$A$19,$A47)+SUMIFS(J$27:J$39,$A$27:$A$39,$A47)</f>
        <v>0</v>
      </c>
      <c r="K47" s="17">
        <v>309.60000000000002</v>
      </c>
      <c r="L47" s="41">
        <f>IF(I47=0,0,(B47-I47)/I47)</f>
        <v>-0.50297415541491675</v>
      </c>
      <c r="M47" s="42">
        <f>IF(K47=0,0,(H47-K47)/K47)</f>
        <v>5.2794226832820056E-2</v>
      </c>
    </row>
    <row r="48" spans="1:13" x14ac:dyDescent="0.35">
      <c r="A48" s="29" t="s">
        <v>15</v>
      </c>
      <c r="B48" s="18">
        <f t="shared" ref="B48:B58" si="9">SUMIFS($B$7:$B$19,$A$7:$A$19,A48)+SUMIFS($B$27:$B$39,$A$27:$A$39,A48)</f>
        <v>0</v>
      </c>
      <c r="C48" s="18">
        <f t="shared" si="8"/>
        <v>0</v>
      </c>
      <c r="D48" s="18">
        <f t="shared" si="8"/>
        <v>0</v>
      </c>
      <c r="E48" s="18">
        <f t="shared" si="8"/>
        <v>0</v>
      </c>
      <c r="F48" s="18">
        <f t="shared" ref="F48:G58" si="10">IF(D48=0,0,B48/D48)</f>
        <v>0</v>
      </c>
      <c r="G48" s="18">
        <f t="shared" si="10"/>
        <v>0</v>
      </c>
      <c r="H48" s="18">
        <f t="shared" ref="H48:H58" si="11">IF(D48+E48=0,0,(B48+C48)/(D48+E48))</f>
        <v>0</v>
      </c>
      <c r="I48" s="18">
        <f t="shared" ref="I48:J58" si="12">SUMIFS(I$7:I$19,$A$7:$A$19,$A48)+SUMIFS(I$27:I$39,$A$27:$A$39,$A48)</f>
        <v>0</v>
      </c>
      <c r="J48" s="18">
        <f t="shared" si="12"/>
        <v>0</v>
      </c>
      <c r="K48" s="17">
        <v>0</v>
      </c>
      <c r="L48" s="41">
        <f t="shared" ref="L48:L58" si="13">IF(I48=0,0,(B48-I48)/I48)</f>
        <v>0</v>
      </c>
      <c r="M48" s="42">
        <f t="shared" ref="M48:M58" si="14">IF(K48=0,0,(H48-K48)/K48)</f>
        <v>0</v>
      </c>
    </row>
    <row r="49" spans="1:13" x14ac:dyDescent="0.35">
      <c r="A49" s="29" t="s">
        <v>17</v>
      </c>
      <c r="B49" s="18">
        <f t="shared" si="9"/>
        <v>0</v>
      </c>
      <c r="C49" s="18">
        <f t="shared" si="8"/>
        <v>0</v>
      </c>
      <c r="D49" s="18">
        <f t="shared" si="8"/>
        <v>0</v>
      </c>
      <c r="E49" s="18">
        <f t="shared" si="8"/>
        <v>0</v>
      </c>
      <c r="F49" s="18">
        <f t="shared" si="10"/>
        <v>0</v>
      </c>
      <c r="G49" s="18">
        <f t="shared" si="10"/>
        <v>0</v>
      </c>
      <c r="H49" s="18">
        <f t="shared" si="11"/>
        <v>0</v>
      </c>
      <c r="I49" s="18">
        <f t="shared" si="12"/>
        <v>0</v>
      </c>
      <c r="J49" s="18">
        <f t="shared" si="12"/>
        <v>0</v>
      </c>
      <c r="K49" s="17">
        <v>0</v>
      </c>
      <c r="L49" s="41">
        <f t="shared" si="13"/>
        <v>0</v>
      </c>
      <c r="M49" s="42">
        <f t="shared" si="14"/>
        <v>0</v>
      </c>
    </row>
    <row r="50" spans="1:13" x14ac:dyDescent="0.35">
      <c r="A50" s="29" t="s">
        <v>18</v>
      </c>
      <c r="B50" s="18">
        <f t="shared" si="9"/>
        <v>0</v>
      </c>
      <c r="C50" s="18">
        <f t="shared" si="8"/>
        <v>0</v>
      </c>
      <c r="D50" s="18">
        <f t="shared" si="8"/>
        <v>0</v>
      </c>
      <c r="E50" s="18">
        <f t="shared" si="8"/>
        <v>0</v>
      </c>
      <c r="F50" s="18">
        <f t="shared" si="10"/>
        <v>0</v>
      </c>
      <c r="G50" s="18">
        <f t="shared" si="10"/>
        <v>0</v>
      </c>
      <c r="H50" s="18">
        <f t="shared" si="11"/>
        <v>0</v>
      </c>
      <c r="I50" s="18">
        <f t="shared" si="12"/>
        <v>0</v>
      </c>
      <c r="J50" s="18">
        <f t="shared" si="12"/>
        <v>0</v>
      </c>
      <c r="K50" s="17">
        <v>0</v>
      </c>
      <c r="L50" s="41">
        <f t="shared" si="13"/>
        <v>0</v>
      </c>
      <c r="M50" s="42">
        <f t="shared" si="14"/>
        <v>0</v>
      </c>
    </row>
    <row r="51" spans="1:13" x14ac:dyDescent="0.35">
      <c r="A51" s="29" t="s">
        <v>19</v>
      </c>
      <c r="B51" s="18">
        <f t="shared" si="9"/>
        <v>17336230.66</v>
      </c>
      <c r="C51" s="18">
        <f t="shared" si="8"/>
        <v>307983</v>
      </c>
      <c r="D51" s="18">
        <f t="shared" si="8"/>
        <v>59963.899999999994</v>
      </c>
      <c r="E51" s="18">
        <f t="shared" si="8"/>
        <v>1501.5</v>
      </c>
      <c r="F51" s="18">
        <f t="shared" si="10"/>
        <v>289.11112619426024</v>
      </c>
      <c r="G51" s="18">
        <f t="shared" si="10"/>
        <v>205.11688311688312</v>
      </c>
      <c r="H51" s="18">
        <f t="shared" si="11"/>
        <v>287.05928310887106</v>
      </c>
      <c r="I51" s="18">
        <f t="shared" si="12"/>
        <v>10975037</v>
      </c>
      <c r="J51" s="18">
        <f t="shared" si="12"/>
        <v>742550</v>
      </c>
      <c r="K51" s="17">
        <v>318.87</v>
      </c>
      <c r="L51" s="41">
        <f t="shared" si="13"/>
        <v>0.57960566875537645</v>
      </c>
      <c r="M51" s="42">
        <f t="shared" si="14"/>
        <v>-9.9760770505625956E-2</v>
      </c>
    </row>
    <row r="52" spans="1:13" x14ac:dyDescent="0.35">
      <c r="A52" s="29" t="s">
        <v>20</v>
      </c>
      <c r="B52" s="18">
        <f t="shared" si="9"/>
        <v>0</v>
      </c>
      <c r="C52" s="18">
        <f t="shared" si="8"/>
        <v>0</v>
      </c>
      <c r="D52" s="40">
        <f t="shared" si="8"/>
        <v>0</v>
      </c>
      <c r="E52" s="18">
        <f t="shared" si="8"/>
        <v>0</v>
      </c>
      <c r="F52" s="18">
        <f>IF(D52=0,0,B52/D52)</f>
        <v>0</v>
      </c>
      <c r="G52" s="18">
        <f t="shared" si="10"/>
        <v>0</v>
      </c>
      <c r="H52" s="18">
        <f>IF(D52+E52=0,0,(B52+C52)/(D52+E52))</f>
        <v>0</v>
      </c>
      <c r="I52" s="18">
        <f t="shared" si="12"/>
        <v>2322419</v>
      </c>
      <c r="J52" s="18">
        <f t="shared" si="12"/>
        <v>0</v>
      </c>
      <c r="K52" s="17">
        <v>288.33</v>
      </c>
      <c r="L52" s="41">
        <f t="shared" si="13"/>
        <v>-1</v>
      </c>
      <c r="M52" s="42">
        <f t="shared" si="14"/>
        <v>-1</v>
      </c>
    </row>
    <row r="53" spans="1:13" x14ac:dyDescent="0.35">
      <c r="A53" s="29" t="s">
        <v>21</v>
      </c>
      <c r="B53" s="18">
        <f t="shared" si="9"/>
        <v>0</v>
      </c>
      <c r="C53" s="18">
        <f t="shared" si="8"/>
        <v>0</v>
      </c>
      <c r="D53" s="18">
        <f t="shared" si="8"/>
        <v>0</v>
      </c>
      <c r="E53" s="18">
        <f t="shared" si="8"/>
        <v>0</v>
      </c>
      <c r="F53" s="18">
        <f t="shared" si="10"/>
        <v>0</v>
      </c>
      <c r="G53" s="18">
        <f t="shared" si="10"/>
        <v>0</v>
      </c>
      <c r="H53" s="18">
        <f t="shared" si="11"/>
        <v>0</v>
      </c>
      <c r="I53" s="18">
        <f t="shared" si="12"/>
        <v>0</v>
      </c>
      <c r="J53" s="18">
        <f t="shared" si="12"/>
        <v>0</v>
      </c>
      <c r="K53" s="17">
        <v>0</v>
      </c>
      <c r="L53" s="41">
        <f t="shared" si="13"/>
        <v>0</v>
      </c>
      <c r="M53" s="42">
        <f t="shared" si="14"/>
        <v>0</v>
      </c>
    </row>
    <row r="54" spans="1:13" x14ac:dyDescent="0.35">
      <c r="A54" s="29" t="s">
        <v>22</v>
      </c>
      <c r="B54" s="18">
        <f t="shared" si="9"/>
        <v>28847049</v>
      </c>
      <c r="C54" s="18">
        <f t="shared" si="8"/>
        <v>800000</v>
      </c>
      <c r="D54" s="18">
        <f t="shared" si="8"/>
        <v>87240</v>
      </c>
      <c r="E54" s="18">
        <f t="shared" si="8"/>
        <v>3400</v>
      </c>
      <c r="F54" s="18">
        <f t="shared" si="10"/>
        <v>330.66310178817054</v>
      </c>
      <c r="G54" s="18">
        <f t="shared" si="10"/>
        <v>235.29411764705881</v>
      </c>
      <c r="H54" s="18">
        <f t="shared" si="11"/>
        <v>327.08571270962045</v>
      </c>
      <c r="I54" s="18">
        <f t="shared" si="12"/>
        <v>24525951</v>
      </c>
      <c r="J54" s="18">
        <f t="shared" si="12"/>
        <v>2517000</v>
      </c>
      <c r="K54" s="17">
        <v>300.45</v>
      </c>
      <c r="L54" s="41">
        <f t="shared" si="13"/>
        <v>0.17618472776040367</v>
      </c>
      <c r="M54" s="42">
        <f t="shared" si="14"/>
        <v>8.8652729937162472E-2</v>
      </c>
    </row>
    <row r="55" spans="1:13" x14ac:dyDescent="0.35">
      <c r="A55" s="29" t="s">
        <v>23</v>
      </c>
      <c r="B55" s="18">
        <f t="shared" si="9"/>
        <v>138352256.02000001</v>
      </c>
      <c r="C55" s="18">
        <f t="shared" si="8"/>
        <v>11475994.82</v>
      </c>
      <c r="D55" s="18">
        <f t="shared" si="8"/>
        <v>419858.92000000004</v>
      </c>
      <c r="E55" s="18">
        <f t="shared" si="8"/>
        <v>53332.43</v>
      </c>
      <c r="F55" s="18">
        <f t="shared" si="10"/>
        <v>329.52082099387098</v>
      </c>
      <c r="G55" s="18">
        <f t="shared" si="10"/>
        <v>215.17854746164764</v>
      </c>
      <c r="H55" s="18">
        <f t="shared" si="11"/>
        <v>316.63353702471522</v>
      </c>
      <c r="I55" s="18">
        <f t="shared" si="12"/>
        <v>156551047.87</v>
      </c>
      <c r="J55" s="18">
        <f t="shared" si="12"/>
        <v>10384411.26</v>
      </c>
      <c r="K55" s="17">
        <v>310.5</v>
      </c>
      <c r="L55" s="41">
        <f t="shared" si="13"/>
        <v>-0.11624829151646607</v>
      </c>
      <c r="M55" s="42">
        <f t="shared" si="14"/>
        <v>1.9753742430644844E-2</v>
      </c>
    </row>
    <row r="56" spans="1:13" x14ac:dyDescent="0.35">
      <c r="A56" s="29" t="s">
        <v>24</v>
      </c>
      <c r="B56" s="18">
        <f t="shared" si="9"/>
        <v>2957652</v>
      </c>
      <c r="C56" s="18">
        <f t="shared" si="8"/>
        <v>0</v>
      </c>
      <c r="D56" s="18">
        <f t="shared" si="8"/>
        <v>8129</v>
      </c>
      <c r="E56" s="18">
        <f t="shared" si="8"/>
        <v>0</v>
      </c>
      <c r="F56" s="18">
        <f>IF(D56=0,0,B56/D56)</f>
        <v>363.83958666502645</v>
      </c>
      <c r="G56" s="18">
        <f t="shared" si="10"/>
        <v>0</v>
      </c>
      <c r="H56" s="18">
        <f t="shared" si="11"/>
        <v>363.83958666502645</v>
      </c>
      <c r="I56" s="18">
        <f t="shared" si="12"/>
        <v>6292642.7000000002</v>
      </c>
      <c r="J56" s="18">
        <f t="shared" si="12"/>
        <v>0</v>
      </c>
      <c r="K56" s="17">
        <v>359.06</v>
      </c>
      <c r="L56" s="41">
        <f t="shared" si="13"/>
        <v>-0.52998253023328346</v>
      </c>
      <c r="M56" s="42">
        <f t="shared" si="14"/>
        <v>1.3311387135928377E-2</v>
      </c>
    </row>
    <row r="57" spans="1:13" x14ac:dyDescent="0.35">
      <c r="A57" s="29" t="s">
        <v>25</v>
      </c>
      <c r="B57" s="18">
        <f t="shared" si="9"/>
        <v>6931015</v>
      </c>
      <c r="C57" s="18">
        <f t="shared" si="8"/>
        <v>1299999</v>
      </c>
      <c r="D57" s="18">
        <f t="shared" si="8"/>
        <v>23585.5</v>
      </c>
      <c r="E57" s="18">
        <f>SUMIFS(E$7:E$19,$A$7:$A$19,$A57)+SUMIFS(E$27:E$39,$A$27:$A$39,$A57)</f>
        <v>5649</v>
      </c>
      <c r="F57" s="18">
        <f>IF(D57=0,0,B57/D57)</f>
        <v>293.86763053571048</v>
      </c>
      <c r="G57" s="18">
        <f t="shared" si="10"/>
        <v>230.12904938927244</v>
      </c>
      <c r="H57" s="18">
        <f t="shared" si="11"/>
        <v>281.55138620465544</v>
      </c>
      <c r="I57" s="18">
        <f t="shared" si="12"/>
        <v>12537893.5</v>
      </c>
      <c r="J57" s="18">
        <f t="shared" si="12"/>
        <v>3791738</v>
      </c>
      <c r="K57" s="17">
        <v>289.16000000000003</v>
      </c>
      <c r="L57" s="41">
        <f t="shared" si="13"/>
        <v>-0.44719461845803682</v>
      </c>
      <c r="M57" s="42">
        <f t="shared" si="14"/>
        <v>-2.6312815726049869E-2</v>
      </c>
    </row>
    <row r="58" spans="1:13" x14ac:dyDescent="0.35">
      <c r="A58" s="29" t="s">
        <v>26</v>
      </c>
      <c r="B58" s="18">
        <f t="shared" si="9"/>
        <v>116052665.23999999</v>
      </c>
      <c r="C58" s="18">
        <f t="shared" si="8"/>
        <v>7110348.8300000001</v>
      </c>
      <c r="D58" s="40">
        <f t="shared" si="8"/>
        <v>326854.69999999995</v>
      </c>
      <c r="E58" s="18">
        <f t="shared" si="8"/>
        <v>24511.96</v>
      </c>
      <c r="F58" s="18">
        <f t="shared" si="10"/>
        <v>355.05888469708407</v>
      </c>
      <c r="G58" s="18">
        <f t="shared" si="10"/>
        <v>290.0767147955529</v>
      </c>
      <c r="H58" s="18">
        <f t="shared" si="11"/>
        <v>350.52561352861426</v>
      </c>
      <c r="I58" s="18">
        <f t="shared" si="12"/>
        <v>83237480.439999998</v>
      </c>
      <c r="J58" s="18">
        <f t="shared" si="12"/>
        <v>0</v>
      </c>
      <c r="K58" s="17">
        <v>335.71</v>
      </c>
      <c r="L58" s="41">
        <f t="shared" si="13"/>
        <v>0.39423568116834268</v>
      </c>
      <c r="M58" s="42">
        <f t="shared" si="14"/>
        <v>4.4132178155593456E-2</v>
      </c>
    </row>
    <row r="59" spans="1:13" s="1" customFormat="1" thickBot="1" x14ac:dyDescent="0.35">
      <c r="A59" s="30" t="s">
        <v>27</v>
      </c>
      <c r="B59" s="45">
        <f>SUM(B47:B58)</f>
        <v>318271192.92000002</v>
      </c>
      <c r="C59" s="45">
        <f>SUM(C47:C58)</f>
        <v>20994325.649999999</v>
      </c>
      <c r="D59" s="45">
        <f>SUM(D47:D58)</f>
        <v>949545.02</v>
      </c>
      <c r="E59" s="45">
        <f>SUM(E47:E58)</f>
        <v>88394.89</v>
      </c>
      <c r="F59" s="45">
        <f>IF(D59=0,0,B59/D59)</f>
        <v>335.18283621770775</v>
      </c>
      <c r="G59" s="45">
        <f>IF(E59=0,0,C59/E59)</f>
        <v>237.50610074858398</v>
      </c>
      <c r="H59" s="45">
        <f>IF(D59+E59=0,0,(B59+C59)/(D59+E59))</f>
        <v>326.86431584464265</v>
      </c>
      <c r="I59" s="45">
        <f>SUM(I47:I58)</f>
        <v>312124402.50999999</v>
      </c>
      <c r="J59" s="45">
        <f>SUM(J47:J58)</f>
        <v>17435699.259999998</v>
      </c>
      <c r="K59" s="51">
        <v>315.36</v>
      </c>
      <c r="L59" s="46">
        <f>IF(I59=0,0,(B59-I59)/I59)</f>
        <v>1.9693399044001671E-2</v>
      </c>
      <c r="M59" s="47">
        <f>IF(K59=0,0,(H59-K59)/K59)</f>
        <v>3.647994623491449E-2</v>
      </c>
    </row>
    <row r="62" spans="1:13" x14ac:dyDescent="0.35">
      <c r="I62" s="16"/>
    </row>
    <row r="64" spans="1:13" x14ac:dyDescent="0.35">
      <c r="I64" s="16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2:M64"/>
  <sheetViews>
    <sheetView showZeros="0" topLeftCell="A21" zoomScaleNormal="100" workbookViewId="0">
      <selection activeCell="E36" sqref="E36"/>
    </sheetView>
  </sheetViews>
  <sheetFormatPr baseColWidth="10" defaultColWidth="9" defaultRowHeight="15.5" x14ac:dyDescent="0.35"/>
  <cols>
    <col min="1" max="1" width="20.58203125" style="7" customWidth="1"/>
    <col min="2" max="2" width="15.33203125" style="6" customWidth="1"/>
    <col min="3" max="3" width="12.83203125" style="6" bestFit="1" customWidth="1"/>
    <col min="4" max="4" width="12.25" style="6" customWidth="1"/>
    <col min="5" max="5" width="10.75" style="6" customWidth="1"/>
    <col min="6" max="8" width="10" style="6" customWidth="1"/>
    <col min="9" max="9" width="13.83203125" style="6" bestFit="1" customWidth="1"/>
    <col min="10" max="10" width="12.75" style="6" bestFit="1" customWidth="1"/>
    <col min="11" max="11" width="9.25" style="6" customWidth="1"/>
    <col min="12" max="13" width="10" style="6" customWidth="1"/>
    <col min="14" max="16384" width="9" style="6"/>
  </cols>
  <sheetData>
    <row r="2" spans="1:13" ht="20" x14ac:dyDescent="0.4">
      <c r="A2" s="73" t="str">
        <f>"MÅLESTATISTIKK FOR MALERE - 1. HALVÅR "&amp;FORS!$A$14</f>
        <v>MÅLESTATISTIKK FOR MALERE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57"/>
      <c r="C7" s="57"/>
      <c r="D7" s="57"/>
      <c r="E7" s="57"/>
      <c r="F7" s="18">
        <f>IF(D7=0,0,B7/D7)</f>
        <v>0</v>
      </c>
      <c r="G7" s="18">
        <f>IF(E7=0,0,C7/E7)</f>
        <v>0</v>
      </c>
      <c r="H7" s="18">
        <f>IF(D7+E7=0,0,(B7+C7)/(D7+E7))</f>
        <v>0</v>
      </c>
      <c r="I7" s="17"/>
      <c r="J7" s="17"/>
      <c r="K7" s="17">
        <v>0</v>
      </c>
      <c r="L7" s="41">
        <f>IF(I7=0,0,(B7-I7)/I7)</f>
        <v>0</v>
      </c>
      <c r="M7" s="42">
        <f>IF(K7=0,0,(H7-K7)/K7)</f>
        <v>0</v>
      </c>
    </row>
    <row r="8" spans="1:13" x14ac:dyDescent="0.35">
      <c r="A8" s="29" t="s">
        <v>15</v>
      </c>
      <c r="B8" s="57">
        <v>657178.21</v>
      </c>
      <c r="C8" s="57"/>
      <c r="D8" s="57">
        <v>2780.73</v>
      </c>
      <c r="E8" s="57">
        <v>0</v>
      </c>
      <c r="F8" s="18">
        <f>IF(D8=0,0,B8/D8)</f>
        <v>236.33298090789108</v>
      </c>
      <c r="G8" s="18">
        <f t="shared" ref="F8:G18" si="0">IF(E8=0,0,C8/E8)</f>
        <v>0</v>
      </c>
      <c r="H8" s="18">
        <f>IF(D8+E8=0,0,(B8+C8)/(D8+E8))</f>
        <v>236.33298090789108</v>
      </c>
      <c r="I8" s="52">
        <v>1393596.92</v>
      </c>
      <c r="J8" s="2"/>
      <c r="K8" s="3">
        <v>258.52999999999997</v>
      </c>
      <c r="L8" s="41">
        <f>IF(I8=0,0,(B8-I8)/I8)</f>
        <v>-0.52843020778203209</v>
      </c>
      <c r="M8" s="42">
        <f t="shared" ref="M8:M18" si="1">IF(K8=0,0,(H8-K8)/K8)</f>
        <v>-8.5858581565423323E-2</v>
      </c>
    </row>
    <row r="9" spans="1:13" x14ac:dyDescent="0.35">
      <c r="A9" s="29" t="s">
        <v>17</v>
      </c>
      <c r="B9" s="57"/>
      <c r="C9" s="57"/>
      <c r="D9" s="57"/>
      <c r="E9" s="57"/>
      <c r="F9" s="18">
        <f t="shared" si="0"/>
        <v>0</v>
      </c>
      <c r="G9" s="18">
        <f t="shared" si="0"/>
        <v>0</v>
      </c>
      <c r="H9" s="18">
        <f t="shared" ref="H9:H18" si="2">IF(D9+E9=0,0,(B9+C9)/(D9+E9))</f>
        <v>0</v>
      </c>
      <c r="I9" s="17"/>
      <c r="J9" s="17"/>
      <c r="K9" s="17">
        <v>0</v>
      </c>
      <c r="L9" s="41">
        <f t="shared" ref="L9:L18" si="3">IF(I9=0,0,(B9-I9)/I9)</f>
        <v>0</v>
      </c>
      <c r="M9" s="42">
        <f t="shared" si="1"/>
        <v>0</v>
      </c>
    </row>
    <row r="10" spans="1:13" x14ac:dyDescent="0.35">
      <c r="A10" s="29" t="s">
        <v>18</v>
      </c>
      <c r="B10" s="57"/>
      <c r="C10" s="57"/>
      <c r="D10" s="57"/>
      <c r="E10" s="57"/>
      <c r="F10" s="18">
        <f t="shared" si="0"/>
        <v>0</v>
      </c>
      <c r="G10" s="18">
        <f t="shared" si="0"/>
        <v>0</v>
      </c>
      <c r="H10" s="18">
        <f t="shared" si="2"/>
        <v>0</v>
      </c>
      <c r="I10" s="17"/>
      <c r="J10" s="17"/>
      <c r="K10" s="17">
        <v>0</v>
      </c>
      <c r="L10" s="41">
        <f t="shared" si="3"/>
        <v>0</v>
      </c>
      <c r="M10" s="42">
        <f t="shared" si="1"/>
        <v>0</v>
      </c>
    </row>
    <row r="11" spans="1:13" x14ac:dyDescent="0.35">
      <c r="A11" s="29" t="s">
        <v>19</v>
      </c>
      <c r="B11" s="57">
        <v>2533204.15</v>
      </c>
      <c r="C11" s="57"/>
      <c r="D11" s="57">
        <v>8104</v>
      </c>
      <c r="E11" s="57">
        <v>0</v>
      </c>
      <c r="F11" s="18">
        <f>IF(D11=0,0,B11/D11)</f>
        <v>312.58688919052321</v>
      </c>
      <c r="G11" s="18">
        <f t="shared" si="0"/>
        <v>0</v>
      </c>
      <c r="H11" s="18">
        <f>IF(D11+E11=0,0,(B11+C11)/(D11+E11))</f>
        <v>312.58688919052321</v>
      </c>
      <c r="I11" s="17">
        <v>1529179</v>
      </c>
      <c r="J11" s="17"/>
      <c r="K11" s="17">
        <v>373.97</v>
      </c>
      <c r="L11" s="41">
        <f t="shared" si="3"/>
        <v>0.65657790879942757</v>
      </c>
      <c r="M11" s="42">
        <f t="shared" si="1"/>
        <v>-0.16413913097167371</v>
      </c>
    </row>
    <row r="12" spans="1:13" x14ac:dyDescent="0.35">
      <c r="A12" s="29" t="s">
        <v>20</v>
      </c>
      <c r="B12" s="57"/>
      <c r="C12" s="57"/>
      <c r="D12" s="57"/>
      <c r="E12" s="57"/>
      <c r="F12" s="18">
        <f t="shared" si="0"/>
        <v>0</v>
      </c>
      <c r="G12" s="18">
        <f t="shared" si="0"/>
        <v>0</v>
      </c>
      <c r="H12" s="18">
        <f t="shared" si="2"/>
        <v>0</v>
      </c>
      <c r="I12" s="17"/>
      <c r="J12" s="17"/>
      <c r="K12" s="17">
        <v>0</v>
      </c>
      <c r="L12" s="41">
        <f t="shared" si="3"/>
        <v>0</v>
      </c>
      <c r="M12" s="42">
        <f t="shared" si="1"/>
        <v>0</v>
      </c>
    </row>
    <row r="13" spans="1:13" x14ac:dyDescent="0.35">
      <c r="A13" s="29" t="s">
        <v>21</v>
      </c>
      <c r="B13" s="57"/>
      <c r="C13" s="57"/>
      <c r="D13" s="57"/>
      <c r="E13" s="57"/>
      <c r="F13" s="18">
        <f t="shared" si="0"/>
        <v>0</v>
      </c>
      <c r="G13" s="18">
        <f t="shared" si="0"/>
        <v>0</v>
      </c>
      <c r="H13" s="18">
        <f t="shared" si="2"/>
        <v>0</v>
      </c>
      <c r="I13" s="17"/>
      <c r="J13" s="17"/>
      <c r="K13" s="17">
        <v>0</v>
      </c>
      <c r="L13" s="41">
        <f t="shared" si="3"/>
        <v>0</v>
      </c>
      <c r="M13" s="42">
        <f t="shared" si="1"/>
        <v>0</v>
      </c>
    </row>
    <row r="14" spans="1:13" x14ac:dyDescent="0.35">
      <c r="A14" s="29" t="s">
        <v>22</v>
      </c>
      <c r="B14" s="57">
        <v>233396</v>
      </c>
      <c r="C14" s="57">
        <v>0</v>
      </c>
      <c r="D14" s="57">
        <v>642</v>
      </c>
      <c r="E14" s="57">
        <v>0</v>
      </c>
      <c r="F14" s="18">
        <f t="shared" si="0"/>
        <v>363.54517133956386</v>
      </c>
      <c r="G14" s="18">
        <f t="shared" si="0"/>
        <v>0</v>
      </c>
      <c r="H14" s="18">
        <f t="shared" si="2"/>
        <v>363.54517133956386</v>
      </c>
      <c r="I14" s="17">
        <v>117214</v>
      </c>
      <c r="J14" s="17"/>
      <c r="K14" s="17">
        <v>540.16</v>
      </c>
      <c r="L14" s="41">
        <f t="shared" si="3"/>
        <v>0.99119559097036192</v>
      </c>
      <c r="M14" s="42">
        <f t="shared" si="1"/>
        <v>-0.32696761822503723</v>
      </c>
    </row>
    <row r="15" spans="1:13" x14ac:dyDescent="0.35">
      <c r="A15" s="29" t="s">
        <v>23</v>
      </c>
      <c r="B15" s="57">
        <v>18164579</v>
      </c>
      <c r="C15" s="57">
        <v>926487</v>
      </c>
      <c r="D15" s="57">
        <v>56463.18</v>
      </c>
      <c r="E15" s="57">
        <v>4647.18</v>
      </c>
      <c r="F15" s="18">
        <f t="shared" si="0"/>
        <v>321.70662367936058</v>
      </c>
      <c r="G15" s="18">
        <f>IF(E15=0,0,C15/E15)</f>
        <v>199.36542161052509</v>
      </c>
      <c r="H15" s="18">
        <f t="shared" si="2"/>
        <v>312.40310153630253</v>
      </c>
      <c r="I15" s="19">
        <v>20964447</v>
      </c>
      <c r="J15" s="17">
        <v>7983359</v>
      </c>
      <c r="K15" s="17">
        <v>283.52999999999997</v>
      </c>
      <c r="L15" s="41">
        <f t="shared" si="3"/>
        <v>-0.13355315310725821</v>
      </c>
      <c r="M15" s="42">
        <f t="shared" si="1"/>
        <v>0.10183437920608951</v>
      </c>
    </row>
    <row r="16" spans="1:13" x14ac:dyDescent="0.35">
      <c r="A16" s="29" t="s">
        <v>24</v>
      </c>
      <c r="B16" s="57"/>
      <c r="C16" s="57"/>
      <c r="D16" s="57"/>
      <c r="E16" s="57"/>
      <c r="F16" s="18">
        <f t="shared" si="0"/>
        <v>0</v>
      </c>
      <c r="G16" s="18">
        <f t="shared" si="0"/>
        <v>0</v>
      </c>
      <c r="H16" s="18">
        <f t="shared" si="2"/>
        <v>0</v>
      </c>
      <c r="I16" s="17"/>
      <c r="J16" s="17"/>
      <c r="K16" s="17"/>
      <c r="L16" s="41">
        <f t="shared" si="3"/>
        <v>0</v>
      </c>
      <c r="M16" s="42">
        <f t="shared" si="1"/>
        <v>0</v>
      </c>
    </row>
    <row r="17" spans="1:13" x14ac:dyDescent="0.35">
      <c r="A17" s="29" t="s">
        <v>25</v>
      </c>
      <c r="B17" s="57"/>
      <c r="C17" s="57">
        <v>0</v>
      </c>
      <c r="D17" s="57"/>
      <c r="E17" s="57"/>
      <c r="F17" s="18">
        <f t="shared" si="0"/>
        <v>0</v>
      </c>
      <c r="G17" s="18">
        <f t="shared" si="0"/>
        <v>0</v>
      </c>
      <c r="H17" s="18">
        <f t="shared" si="2"/>
        <v>0</v>
      </c>
      <c r="I17" s="17"/>
      <c r="J17" s="17"/>
      <c r="K17" s="17">
        <v>0</v>
      </c>
      <c r="L17" s="41">
        <f t="shared" si="3"/>
        <v>0</v>
      </c>
      <c r="M17" s="42">
        <f t="shared" si="1"/>
        <v>0</v>
      </c>
    </row>
    <row r="18" spans="1:13" x14ac:dyDescent="0.35">
      <c r="A18" s="29" t="s">
        <v>26</v>
      </c>
      <c r="B18" s="57">
        <v>11720436</v>
      </c>
      <c r="C18" s="57">
        <v>132684</v>
      </c>
      <c r="D18" s="57">
        <v>36337</v>
      </c>
      <c r="E18" s="57">
        <v>678</v>
      </c>
      <c r="F18" s="18">
        <f t="shared" si="0"/>
        <v>322.54825659795802</v>
      </c>
      <c r="G18" s="18">
        <f t="shared" si="0"/>
        <v>195.69911504424778</v>
      </c>
      <c r="H18" s="18">
        <f t="shared" si="2"/>
        <v>320.2247737403755</v>
      </c>
      <c r="I18" s="19">
        <v>7728422</v>
      </c>
      <c r="J18" s="17">
        <v>110709</v>
      </c>
      <c r="K18" s="17">
        <v>328.06</v>
      </c>
      <c r="L18" s="41">
        <f t="shared" si="3"/>
        <v>0.51653675226326923</v>
      </c>
      <c r="M18" s="42">
        <f t="shared" si="1"/>
        <v>-2.3883516002025561E-2</v>
      </c>
    </row>
    <row r="19" spans="1:13" s="1" customFormat="1" thickBot="1" x14ac:dyDescent="0.35">
      <c r="A19" s="30" t="s">
        <v>27</v>
      </c>
      <c r="B19" s="31">
        <f>SUM(B7:B18)</f>
        <v>33308793.359999999</v>
      </c>
      <c r="C19" s="31">
        <f>SUM(C7:C18)</f>
        <v>1059171</v>
      </c>
      <c r="D19" s="31">
        <f>SUM(D7:D18)</f>
        <v>104326.91</v>
      </c>
      <c r="E19" s="31">
        <f>SUM(E7:E18)</f>
        <v>5325.18</v>
      </c>
      <c r="F19" s="31">
        <f>IF(D19=0,0,B19/D19)</f>
        <v>319.27326669600393</v>
      </c>
      <c r="G19" s="31">
        <f>IF(E19=0,0,C19/E19)</f>
        <v>198.89862877874549</v>
      </c>
      <c r="H19" s="31">
        <f>IF(D19+E19=0,0,(B19+C19)/(D19+E19))</f>
        <v>313.42735336827599</v>
      </c>
      <c r="I19" s="31">
        <f>SUM(I7:I18)</f>
        <v>31732858.920000002</v>
      </c>
      <c r="J19" s="31">
        <f>SUM(J7:J18)</f>
        <v>8094068</v>
      </c>
      <c r="K19" s="32">
        <v>293.67</v>
      </c>
      <c r="L19" s="43">
        <f>IF(I19=0,0,(B19-I19)/I19)</f>
        <v>4.9662542034835278E-2</v>
      </c>
      <c r="M19" s="44">
        <f>IF(K19=0,0,(H19-K19)/K19)</f>
        <v>6.7277397651363674E-2</v>
      </c>
    </row>
    <row r="22" spans="1:13" ht="20" x14ac:dyDescent="0.4">
      <c r="A22" s="73" t="str">
        <f>"MÅLESTATISTIKK FOR MALERE - 2. HALVÅR "&amp;FORS!$A$14</f>
        <v>MÅLESTATISTIKK FOR MALERE - 2. HALVÅR 2022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ht="16" thickBo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20"/>
      <c r="B24" s="21" t="s">
        <v>4</v>
      </c>
      <c r="C24" s="22"/>
      <c r="D24" s="21" t="s">
        <v>5</v>
      </c>
      <c r="E24" s="22"/>
      <c r="F24" s="21" t="str">
        <f>"Fortjeneste 2. halvår  "&amp;FORS!$A$14-0</f>
        <v>Fortjeneste 2. halvår  2022</v>
      </c>
      <c r="G24" s="23"/>
      <c r="H24" s="22"/>
      <c r="I24" s="21" t="str">
        <f>" 2. halvår  "&amp;FORS!$A$14-1</f>
        <v xml:space="preserve"> 2. halvår  2021</v>
      </c>
      <c r="J24" s="23"/>
      <c r="K24" s="22"/>
      <c r="L24" s="21" t="s">
        <v>6</v>
      </c>
      <c r="M24" s="24"/>
    </row>
    <row r="25" spans="1:13" x14ac:dyDescent="0.35">
      <c r="A25" s="25"/>
      <c r="B25" s="9" t="s">
        <v>7</v>
      </c>
      <c r="C25" s="9" t="s">
        <v>7</v>
      </c>
      <c r="D25" s="9" t="s">
        <v>7</v>
      </c>
      <c r="E25" s="9" t="s">
        <v>7</v>
      </c>
      <c r="F25" s="9" t="s">
        <v>7</v>
      </c>
      <c r="G25" s="9" t="s">
        <v>7</v>
      </c>
      <c r="H25" s="10" t="s">
        <v>8</v>
      </c>
      <c r="I25" s="9" t="s">
        <v>7</v>
      </c>
      <c r="J25" s="9" t="s">
        <v>7</v>
      </c>
      <c r="K25" s="10" t="s">
        <v>9</v>
      </c>
      <c r="L25" s="9" t="s">
        <v>7</v>
      </c>
      <c r="M25" s="26" t="s">
        <v>9</v>
      </c>
    </row>
    <row r="26" spans="1:13" x14ac:dyDescent="0.35">
      <c r="A26" s="27"/>
      <c r="B26" s="11" t="s">
        <v>10</v>
      </c>
      <c r="C26" s="11" t="s">
        <v>11</v>
      </c>
      <c r="D26" s="11" t="s">
        <v>10</v>
      </c>
      <c r="E26" s="11" t="s">
        <v>11</v>
      </c>
      <c r="F26" s="11" t="s">
        <v>10</v>
      </c>
      <c r="G26" s="11" t="s">
        <v>11</v>
      </c>
      <c r="H26" s="12" t="s">
        <v>12</v>
      </c>
      <c r="I26" s="11" t="s">
        <v>10</v>
      </c>
      <c r="J26" s="11" t="s">
        <v>11</v>
      </c>
      <c r="K26" s="12" t="s">
        <v>13</v>
      </c>
      <c r="L26" s="11" t="s">
        <v>10</v>
      </c>
      <c r="M26" s="28" t="s">
        <v>13</v>
      </c>
    </row>
    <row r="27" spans="1:13" x14ac:dyDescent="0.35">
      <c r="A27" s="29" t="s">
        <v>14</v>
      </c>
      <c r="B27" s="19"/>
      <c r="C27" s="17"/>
      <c r="D27" s="19"/>
      <c r="E27" s="17"/>
      <c r="F27" s="18">
        <f t="shared" ref="F27:G38" si="4">IF(D27=0,0,B27/D27)</f>
        <v>0</v>
      </c>
      <c r="G27" s="18">
        <f t="shared" si="4"/>
        <v>0</v>
      </c>
      <c r="H27" s="18">
        <f>IF(D27+E27=0,0,(B27+C27)/(D27+E27))</f>
        <v>0</v>
      </c>
      <c r="I27" s="17"/>
      <c r="J27" s="17"/>
      <c r="K27" s="17">
        <v>0</v>
      </c>
      <c r="L27" s="41">
        <f>IF(I27=0,0,(B27-I27)/I27)</f>
        <v>0</v>
      </c>
      <c r="M27" s="42">
        <f>IF(K27=0,0,(H27-K27)/K27)</f>
        <v>0</v>
      </c>
    </row>
    <row r="28" spans="1:13" x14ac:dyDescent="0.35">
      <c r="A28" s="29" t="s">
        <v>15</v>
      </c>
      <c r="B28" s="19">
        <v>148590.60999999999</v>
      </c>
      <c r="C28" s="17"/>
      <c r="D28" s="17">
        <v>623.13</v>
      </c>
      <c r="E28" s="17"/>
      <c r="F28" s="18">
        <f t="shared" si="4"/>
        <v>238.45844366344099</v>
      </c>
      <c r="G28" s="18">
        <f t="shared" si="4"/>
        <v>0</v>
      </c>
      <c r="H28" s="18">
        <f>IF(D28+E28=0,0,(B28+C28)/(D28+E28))</f>
        <v>238.45844366344099</v>
      </c>
      <c r="I28" s="19">
        <v>964964.81</v>
      </c>
      <c r="J28" s="17"/>
      <c r="K28" s="17">
        <v>246.91</v>
      </c>
      <c r="L28" s="41">
        <f t="shared" ref="L28:L39" si="5">IF(I28=0,0,(B28-I28)/I28)</f>
        <v>-0.84601447797873586</v>
      </c>
      <c r="M28" s="42">
        <f t="shared" ref="M28:M39" si="6">IF(K28=0,0,(H28-K28)/K28)</f>
        <v>-3.422929948790656E-2</v>
      </c>
    </row>
    <row r="29" spans="1:13" x14ac:dyDescent="0.35">
      <c r="A29" s="29" t="s">
        <v>17</v>
      </c>
      <c r="B29" s="19"/>
      <c r="C29" s="17"/>
      <c r="D29" s="17"/>
      <c r="E29" s="17"/>
      <c r="F29" s="18">
        <f t="shared" si="4"/>
        <v>0</v>
      </c>
      <c r="G29" s="18">
        <f t="shared" si="4"/>
        <v>0</v>
      </c>
      <c r="H29" s="18">
        <f t="shared" ref="H29:H38" si="7">IF(D29+E29=0,0,(B29+C29)/(D29+E29))</f>
        <v>0</v>
      </c>
      <c r="I29" s="17"/>
      <c r="J29" s="17"/>
      <c r="K29" s="17">
        <v>0</v>
      </c>
      <c r="L29" s="41">
        <f t="shared" si="5"/>
        <v>0</v>
      </c>
      <c r="M29" s="42">
        <f t="shared" si="6"/>
        <v>0</v>
      </c>
    </row>
    <row r="30" spans="1:13" x14ac:dyDescent="0.35">
      <c r="A30" s="29" t="s">
        <v>18</v>
      </c>
      <c r="B30" s="19"/>
      <c r="C30" s="17"/>
      <c r="D30" s="17"/>
      <c r="E30" s="17"/>
      <c r="F30" s="18">
        <f t="shared" si="4"/>
        <v>0</v>
      </c>
      <c r="G30" s="18">
        <f t="shared" si="4"/>
        <v>0</v>
      </c>
      <c r="H30" s="18">
        <f t="shared" si="7"/>
        <v>0</v>
      </c>
      <c r="I30" s="17"/>
      <c r="J30" s="17"/>
      <c r="K30" s="17">
        <v>0</v>
      </c>
      <c r="L30" s="41">
        <f t="shared" si="5"/>
        <v>0</v>
      </c>
      <c r="M30" s="42">
        <f t="shared" si="6"/>
        <v>0</v>
      </c>
    </row>
    <row r="31" spans="1:13" x14ac:dyDescent="0.35">
      <c r="A31" s="29" t="s">
        <v>19</v>
      </c>
      <c r="B31" s="19">
        <v>2308257.6</v>
      </c>
      <c r="C31" s="17"/>
      <c r="D31" s="17">
        <v>5467.7</v>
      </c>
      <c r="E31" s="17">
        <v>0</v>
      </c>
      <c r="F31" s="18">
        <f t="shared" si="4"/>
        <v>422.16244490370724</v>
      </c>
      <c r="G31" s="18">
        <f t="shared" si="4"/>
        <v>0</v>
      </c>
      <c r="H31" s="18">
        <f t="shared" si="7"/>
        <v>422.16244490370724</v>
      </c>
      <c r="I31" s="17">
        <v>629296</v>
      </c>
      <c r="J31" s="17">
        <v>0</v>
      </c>
      <c r="K31" s="17">
        <v>268.24</v>
      </c>
      <c r="L31" s="41">
        <f t="shared" si="5"/>
        <v>2.6679997965981035</v>
      </c>
      <c r="M31" s="42">
        <f t="shared" si="6"/>
        <v>0.57382360909524022</v>
      </c>
    </row>
    <row r="32" spans="1:13" x14ac:dyDescent="0.35">
      <c r="A32" s="29" t="s">
        <v>20</v>
      </c>
      <c r="B32" s="19"/>
      <c r="C32" s="17"/>
      <c r="D32" s="17"/>
      <c r="E32" s="17"/>
      <c r="F32" s="18">
        <f t="shared" si="4"/>
        <v>0</v>
      </c>
      <c r="G32" s="18">
        <f t="shared" si="4"/>
        <v>0</v>
      </c>
      <c r="H32" s="18">
        <f t="shared" si="7"/>
        <v>0</v>
      </c>
      <c r="I32" s="19"/>
      <c r="J32" s="17"/>
      <c r="K32" s="17">
        <v>0</v>
      </c>
      <c r="L32" s="41">
        <f t="shared" si="5"/>
        <v>0</v>
      </c>
      <c r="M32" s="42">
        <f t="shared" si="6"/>
        <v>0</v>
      </c>
    </row>
    <row r="33" spans="1:13" x14ac:dyDescent="0.35">
      <c r="A33" s="29" t="s">
        <v>21</v>
      </c>
      <c r="B33" s="19"/>
      <c r="C33" s="17"/>
      <c r="D33" s="17"/>
      <c r="E33" s="17"/>
      <c r="F33" s="18">
        <f t="shared" si="4"/>
        <v>0</v>
      </c>
      <c r="G33" s="18">
        <f t="shared" si="4"/>
        <v>0</v>
      </c>
      <c r="H33" s="18">
        <f t="shared" si="7"/>
        <v>0</v>
      </c>
      <c r="I33" s="17"/>
      <c r="J33" s="17"/>
      <c r="K33" s="17">
        <v>0</v>
      </c>
      <c r="L33" s="41">
        <f t="shared" si="5"/>
        <v>0</v>
      </c>
      <c r="M33" s="42">
        <f t="shared" si="6"/>
        <v>0</v>
      </c>
    </row>
    <row r="34" spans="1:13" x14ac:dyDescent="0.35">
      <c r="A34" s="29" t="s">
        <v>22</v>
      </c>
      <c r="B34" s="19">
        <v>117379</v>
      </c>
      <c r="C34" s="17"/>
      <c r="D34" s="17">
        <v>347.5</v>
      </c>
      <c r="E34" s="17"/>
      <c r="F34" s="18">
        <f t="shared" si="4"/>
        <v>337.7812949640288</v>
      </c>
      <c r="G34" s="18">
        <f t="shared" si="4"/>
        <v>0</v>
      </c>
      <c r="H34" s="18">
        <f t="shared" si="7"/>
        <v>337.7812949640288</v>
      </c>
      <c r="I34" s="17">
        <v>66517</v>
      </c>
      <c r="J34" s="17"/>
      <c r="K34" s="17">
        <v>457.16</v>
      </c>
      <c r="L34" s="41">
        <f t="shared" si="5"/>
        <v>0.76464663168813984</v>
      </c>
      <c r="M34" s="42">
        <f t="shared" si="6"/>
        <v>-0.26113112484900519</v>
      </c>
    </row>
    <row r="35" spans="1:13" x14ac:dyDescent="0.35">
      <c r="A35" s="29" t="s">
        <v>23</v>
      </c>
      <c r="B35" s="19">
        <v>24067359</v>
      </c>
      <c r="C35" s="17">
        <v>6096846</v>
      </c>
      <c r="D35" s="17">
        <v>74705.710000000006</v>
      </c>
      <c r="E35" s="17">
        <v>28037.279999999999</v>
      </c>
      <c r="F35" s="18">
        <f t="shared" si="4"/>
        <v>322.16224168139217</v>
      </c>
      <c r="G35" s="18">
        <f t="shared" si="4"/>
        <v>217.45497423430518</v>
      </c>
      <c r="H35" s="18">
        <f t="shared" si="7"/>
        <v>293.58893487526495</v>
      </c>
      <c r="I35" s="17">
        <v>20880023</v>
      </c>
      <c r="J35" s="17">
        <v>2464338</v>
      </c>
      <c r="K35" s="17">
        <v>295.45999999999998</v>
      </c>
      <c r="L35" s="41">
        <f t="shared" si="5"/>
        <v>0.15265002342190906</v>
      </c>
      <c r="M35" s="42">
        <f t="shared" si="6"/>
        <v>-6.3327188950620247E-3</v>
      </c>
    </row>
    <row r="36" spans="1:13" x14ac:dyDescent="0.35">
      <c r="A36" s="29" t="s">
        <v>24</v>
      </c>
      <c r="B36" s="19"/>
      <c r="C36" s="17"/>
      <c r="D36" s="17"/>
      <c r="E36" s="17"/>
      <c r="F36" s="18">
        <f t="shared" si="4"/>
        <v>0</v>
      </c>
      <c r="G36" s="18">
        <f t="shared" si="4"/>
        <v>0</v>
      </c>
      <c r="H36" s="18">
        <f t="shared" si="7"/>
        <v>0</v>
      </c>
      <c r="I36" s="17"/>
      <c r="J36" s="17"/>
      <c r="K36" s="17"/>
      <c r="L36" s="41">
        <f t="shared" si="5"/>
        <v>0</v>
      </c>
      <c r="M36" s="42">
        <f t="shared" si="6"/>
        <v>0</v>
      </c>
    </row>
    <row r="37" spans="1:13" x14ac:dyDescent="0.35">
      <c r="A37" s="29" t="s">
        <v>25</v>
      </c>
      <c r="B37" s="19"/>
      <c r="C37" s="17"/>
      <c r="D37" s="17"/>
      <c r="E37" s="17"/>
      <c r="F37" s="18">
        <f t="shared" si="4"/>
        <v>0</v>
      </c>
      <c r="G37" s="18">
        <f t="shared" si="4"/>
        <v>0</v>
      </c>
      <c r="H37" s="18">
        <f t="shared" si="7"/>
        <v>0</v>
      </c>
      <c r="I37" s="64"/>
      <c r="J37" s="64"/>
      <c r="K37" s="17">
        <v>0</v>
      </c>
      <c r="L37" s="41">
        <f>IF(I38=0,0,(B37-I38)/I38)</f>
        <v>-1</v>
      </c>
      <c r="M37" s="42">
        <f t="shared" si="6"/>
        <v>0</v>
      </c>
    </row>
    <row r="38" spans="1:13" x14ac:dyDescent="0.35">
      <c r="A38" s="29" t="s">
        <v>26</v>
      </c>
      <c r="B38" s="19">
        <v>11090734</v>
      </c>
      <c r="C38" s="17">
        <v>74139</v>
      </c>
      <c r="D38" s="17">
        <v>31629</v>
      </c>
      <c r="E38" s="17">
        <v>346</v>
      </c>
      <c r="F38" s="18">
        <f t="shared" si="4"/>
        <v>350.65079515634386</v>
      </c>
      <c r="G38" s="18">
        <f t="shared" si="4"/>
        <v>214.27456647398844</v>
      </c>
      <c r="H38" s="18">
        <f t="shared" si="7"/>
        <v>349.17507427677873</v>
      </c>
      <c r="I38" s="17">
        <v>7436408</v>
      </c>
      <c r="J38" s="17">
        <v>106121</v>
      </c>
      <c r="K38" s="17">
        <v>306.44</v>
      </c>
      <c r="L38" s="41" t="e">
        <f>IF(#REF!=0,0,(B38-#REF!)/#REF!)</f>
        <v>#REF!</v>
      </c>
      <c r="M38" s="42">
        <f t="shared" si="6"/>
        <v>0.13945657967882369</v>
      </c>
    </row>
    <row r="39" spans="1:13" s="1" customFormat="1" thickBot="1" x14ac:dyDescent="0.35">
      <c r="A39" s="30" t="s">
        <v>27</v>
      </c>
      <c r="B39" s="45">
        <f>SUM(B27:B38)</f>
        <v>37732320.210000001</v>
      </c>
      <c r="C39" s="45">
        <f>SUM(C27:C38)</f>
        <v>6170985</v>
      </c>
      <c r="D39" s="45">
        <f>SUM(D27:D38)</f>
        <v>112773.04000000001</v>
      </c>
      <c r="E39" s="45">
        <f>SUM(E27:E38)</f>
        <v>28383.279999999999</v>
      </c>
      <c r="F39" s="45">
        <f>IF(D39=0,0,B39/D39)</f>
        <v>334.58635335182947</v>
      </c>
      <c r="G39" s="45">
        <f>IF(E39=0,0,C39/E39)</f>
        <v>217.41620418781761</v>
      </c>
      <c r="H39" s="45">
        <f>IF(D39+E39=0,0,(B39+C39)/(D39+E39))</f>
        <v>311.02613903507824</v>
      </c>
      <c r="I39" s="45">
        <f>SUM(I27:I38)</f>
        <v>29977208.809999999</v>
      </c>
      <c r="J39" s="45">
        <f>SUM(J27:J38)</f>
        <v>2570459</v>
      </c>
      <c r="K39" s="51">
        <v>293.67</v>
      </c>
      <c r="L39" s="46">
        <f t="shared" si="5"/>
        <v>0.25870024955135251</v>
      </c>
      <c r="M39" s="47">
        <f t="shared" si="6"/>
        <v>5.9100824173658285E-2</v>
      </c>
    </row>
    <row r="40" spans="1:13" x14ac:dyDescent="0.35">
      <c r="J40" s="16"/>
    </row>
    <row r="42" spans="1:13" ht="20" x14ac:dyDescent="0.4">
      <c r="A42" s="73" t="str">
        <f>"MÅLESTATISTIKK FOR MALERE - GJENNOMSNITT HELE ÅRET  "&amp;FORS!$A$14</f>
        <v>MÅLESTATISTIKK FOR MALERE - GJENNOMSNITT HELE ÅRET  2022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6" thickBo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20"/>
      <c r="B44" s="21" t="s">
        <v>4</v>
      </c>
      <c r="C44" s="22"/>
      <c r="D44" s="21" t="s">
        <v>5</v>
      </c>
      <c r="E44" s="22"/>
      <c r="F44" s="21" t="str">
        <f>"Fortjeneste hele  "&amp;FORS!$A$14-0</f>
        <v>Fortjeneste hele  2022</v>
      </c>
      <c r="G44" s="23"/>
      <c r="H44" s="22"/>
      <c r="I44" s="21" t="str">
        <f>" Hele året  "&amp;FORS!$A$14-1</f>
        <v xml:space="preserve"> Hele året  2021</v>
      </c>
      <c r="J44" s="23"/>
      <c r="K44" s="22"/>
      <c r="L44" s="21" t="s">
        <v>6</v>
      </c>
      <c r="M44" s="24"/>
    </row>
    <row r="45" spans="1:13" x14ac:dyDescent="0.35">
      <c r="A45" s="25"/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10" t="s">
        <v>8</v>
      </c>
      <c r="I45" s="9" t="s">
        <v>7</v>
      </c>
      <c r="J45" s="9" t="s">
        <v>7</v>
      </c>
      <c r="K45" s="10" t="s">
        <v>9</v>
      </c>
      <c r="L45" s="9" t="s">
        <v>7</v>
      </c>
      <c r="M45" s="26" t="s">
        <v>9</v>
      </c>
    </row>
    <row r="46" spans="1:13" x14ac:dyDescent="0.35">
      <c r="A46" s="27"/>
      <c r="B46" s="48" t="s">
        <v>10</v>
      </c>
      <c r="C46" s="48" t="s">
        <v>11</v>
      </c>
      <c r="D46" s="48" t="s">
        <v>10</v>
      </c>
      <c r="E46" s="48" t="s">
        <v>11</v>
      </c>
      <c r="F46" s="48" t="s">
        <v>10</v>
      </c>
      <c r="G46" s="48" t="s">
        <v>11</v>
      </c>
      <c r="H46" s="49" t="s">
        <v>12</v>
      </c>
      <c r="I46" s="48" t="s">
        <v>10</v>
      </c>
      <c r="J46" s="48" t="s">
        <v>11</v>
      </c>
      <c r="K46" s="49" t="s">
        <v>13</v>
      </c>
      <c r="L46" s="48" t="s">
        <v>10</v>
      </c>
      <c r="M46" s="50" t="s">
        <v>13</v>
      </c>
    </row>
    <row r="47" spans="1:13" x14ac:dyDescent="0.35">
      <c r="A47" s="29" t="s">
        <v>14</v>
      </c>
      <c r="B47" s="18">
        <f>SUMIFS(B$7:B$19,$A$7:$A$19,$A47)+SUMIFS(B$27:B$39,$A$27:$A$39,$A47)</f>
        <v>0</v>
      </c>
      <c r="C47" s="18">
        <f t="shared" ref="C47:E58" si="8">SUMIFS(C$7:C$19,$A$7:$A$19,$A47)+SUMIFS(C$27:C$39,$A$27:$A$39,$A47)</f>
        <v>0</v>
      </c>
      <c r="D47" s="18">
        <f t="shared" si="8"/>
        <v>0</v>
      </c>
      <c r="E47" s="18">
        <f t="shared" si="8"/>
        <v>0</v>
      </c>
      <c r="F47" s="18">
        <f>IF(D47=0,0,B47/D47)</f>
        <v>0</v>
      </c>
      <c r="G47" s="18">
        <f>IF(E47=0,0,C27/E47)</f>
        <v>0</v>
      </c>
      <c r="H47" s="18">
        <f>IF(D47+E47=0,0,(B47+C47)/(D47+E47))</f>
        <v>0</v>
      </c>
      <c r="I47" s="18">
        <f>SUMIFS(I$7:I$19,$A$7:$A$19,$A47)+SUMIFS(I$27:I$39,$A$27:$A$39,$A47)</f>
        <v>0</v>
      </c>
      <c r="J47" s="18">
        <f>SUMIFS(J$7:J$19,$A$7:$A$19,$A47)+SUMIFS(J$27:J$39,$A$27:$A$39,$A47)</f>
        <v>0</v>
      </c>
      <c r="K47" s="17">
        <v>0</v>
      </c>
      <c r="L47" s="41">
        <f>IF(I47=0,0,(B47-I47)/I47)</f>
        <v>0</v>
      </c>
      <c r="M47" s="42">
        <f>IF(K47=0,0,(H47-K47)/K47)</f>
        <v>0</v>
      </c>
    </row>
    <row r="48" spans="1:13" x14ac:dyDescent="0.35">
      <c r="A48" s="29" t="s">
        <v>15</v>
      </c>
      <c r="B48" s="18">
        <f t="shared" ref="B48:B58" si="9">SUMIFS($B$7:$B$19,$A$7:$A$19,A48)+SUMIFS($B$27:$B$39,$A$27:$A$39,A48)</f>
        <v>805768.82</v>
      </c>
      <c r="C48" s="18">
        <f t="shared" si="8"/>
        <v>0</v>
      </c>
      <c r="D48" s="18">
        <f t="shared" si="8"/>
        <v>3403.86</v>
      </c>
      <c r="E48" s="18">
        <f t="shared" si="8"/>
        <v>0</v>
      </c>
      <c r="F48" s="18">
        <f t="shared" ref="F48:G58" si="10">IF(D48=0,0,B48/D48)</f>
        <v>236.72208022656628</v>
      </c>
      <c r="G48" s="18">
        <f t="shared" si="10"/>
        <v>0</v>
      </c>
      <c r="H48" s="18">
        <f t="shared" ref="H48:H58" si="11">IF(D48+E48=0,0,(B48+C48)/(D48+E48))</f>
        <v>236.72208022656628</v>
      </c>
      <c r="I48" s="18">
        <f t="shared" ref="I48:J58" si="12">SUMIFS(I$7:I$19,$A$7:$A$19,$A48)+SUMIFS(I$27:I$39,$A$27:$A$39,$A48)</f>
        <v>2358561.73</v>
      </c>
      <c r="J48" s="18">
        <f t="shared" si="12"/>
        <v>0</v>
      </c>
      <c r="K48" s="17">
        <v>253.64</v>
      </c>
      <c r="L48" s="41">
        <f t="shared" ref="L48:L58" si="13">IF(I48=0,0,(B48-I48)/I48)</f>
        <v>-0.65836432867076167</v>
      </c>
      <c r="M48" s="42">
        <f t="shared" ref="M48:M58" si="14">IF(K48=0,0,(H48-K48)/K48)</f>
        <v>-6.6700519529386965E-2</v>
      </c>
    </row>
    <row r="49" spans="1:13" x14ac:dyDescent="0.35">
      <c r="A49" s="29" t="s">
        <v>17</v>
      </c>
      <c r="B49" s="18">
        <f t="shared" si="9"/>
        <v>0</v>
      </c>
      <c r="C49" s="18">
        <f t="shared" si="8"/>
        <v>0</v>
      </c>
      <c r="D49" s="18">
        <f t="shared" si="8"/>
        <v>0</v>
      </c>
      <c r="E49" s="18">
        <f t="shared" si="8"/>
        <v>0</v>
      </c>
      <c r="F49" s="18">
        <f t="shared" si="10"/>
        <v>0</v>
      </c>
      <c r="G49" s="18">
        <f t="shared" si="10"/>
        <v>0</v>
      </c>
      <c r="H49" s="18">
        <f t="shared" si="11"/>
        <v>0</v>
      </c>
      <c r="I49" s="18">
        <f t="shared" si="12"/>
        <v>0</v>
      </c>
      <c r="J49" s="18">
        <f t="shared" si="12"/>
        <v>0</v>
      </c>
      <c r="K49" s="17">
        <v>0</v>
      </c>
      <c r="L49" s="41">
        <f t="shared" si="13"/>
        <v>0</v>
      </c>
      <c r="M49" s="42">
        <f t="shared" si="14"/>
        <v>0</v>
      </c>
    </row>
    <row r="50" spans="1:13" x14ac:dyDescent="0.35">
      <c r="A50" s="29" t="s">
        <v>18</v>
      </c>
      <c r="B50" s="18">
        <f t="shared" si="9"/>
        <v>0</v>
      </c>
      <c r="C50" s="18">
        <f t="shared" si="8"/>
        <v>0</v>
      </c>
      <c r="D50" s="18">
        <f t="shared" si="8"/>
        <v>0</v>
      </c>
      <c r="E50" s="18">
        <f t="shared" si="8"/>
        <v>0</v>
      </c>
      <c r="F50" s="18">
        <f t="shared" si="10"/>
        <v>0</v>
      </c>
      <c r="G50" s="18">
        <f t="shared" si="10"/>
        <v>0</v>
      </c>
      <c r="H50" s="18">
        <f t="shared" si="11"/>
        <v>0</v>
      </c>
      <c r="I50" s="18">
        <f t="shared" si="12"/>
        <v>0</v>
      </c>
      <c r="J50" s="18">
        <f t="shared" si="12"/>
        <v>0</v>
      </c>
      <c r="K50" s="17">
        <v>0</v>
      </c>
      <c r="L50" s="41">
        <f t="shared" si="13"/>
        <v>0</v>
      </c>
      <c r="M50" s="42">
        <f t="shared" si="14"/>
        <v>0</v>
      </c>
    </row>
    <row r="51" spans="1:13" x14ac:dyDescent="0.35">
      <c r="A51" s="29" t="s">
        <v>19</v>
      </c>
      <c r="B51" s="18">
        <f t="shared" si="9"/>
        <v>4841461.75</v>
      </c>
      <c r="C51" s="18">
        <f t="shared" si="8"/>
        <v>0</v>
      </c>
      <c r="D51" s="18">
        <f t="shared" si="8"/>
        <v>13571.7</v>
      </c>
      <c r="E51" s="18">
        <f t="shared" si="8"/>
        <v>0</v>
      </c>
      <c r="F51" s="18">
        <f t="shared" si="10"/>
        <v>356.73215219906126</v>
      </c>
      <c r="G51" s="18">
        <f t="shared" si="10"/>
        <v>0</v>
      </c>
      <c r="H51" s="18">
        <f t="shared" si="11"/>
        <v>356.73215219906126</v>
      </c>
      <c r="I51" s="18">
        <f t="shared" si="12"/>
        <v>2158475</v>
      </c>
      <c r="J51" s="18">
        <f t="shared" si="12"/>
        <v>0</v>
      </c>
      <c r="K51" s="17">
        <v>335.43</v>
      </c>
      <c r="L51" s="41">
        <f t="shared" si="13"/>
        <v>1.2430010771493762</v>
      </c>
      <c r="M51" s="42">
        <f t="shared" si="14"/>
        <v>6.350699758239052E-2</v>
      </c>
    </row>
    <row r="52" spans="1:13" x14ac:dyDescent="0.35">
      <c r="A52" s="29" t="s">
        <v>20</v>
      </c>
      <c r="B52" s="18">
        <f t="shared" si="9"/>
        <v>0</v>
      </c>
      <c r="C52" s="18">
        <f t="shared" si="8"/>
        <v>0</v>
      </c>
      <c r="D52" s="40">
        <f t="shared" si="8"/>
        <v>0</v>
      </c>
      <c r="E52" s="18">
        <f t="shared" si="8"/>
        <v>0</v>
      </c>
      <c r="F52" s="18">
        <f>IF(D52=0,0,B52/D52)</f>
        <v>0</v>
      </c>
      <c r="G52" s="18">
        <f t="shared" si="10"/>
        <v>0</v>
      </c>
      <c r="H52" s="18">
        <f>IF(D52+E52=0,0,(B52+C52)/(D52+E52))</f>
        <v>0</v>
      </c>
      <c r="I52" s="18">
        <f t="shared" si="12"/>
        <v>0</v>
      </c>
      <c r="J52" s="18">
        <f t="shared" si="12"/>
        <v>0</v>
      </c>
      <c r="K52" s="17">
        <v>0</v>
      </c>
      <c r="L52" s="41">
        <f t="shared" si="13"/>
        <v>0</v>
      </c>
      <c r="M52" s="42">
        <f t="shared" si="14"/>
        <v>0</v>
      </c>
    </row>
    <row r="53" spans="1:13" x14ac:dyDescent="0.35">
      <c r="A53" s="29" t="s">
        <v>21</v>
      </c>
      <c r="B53" s="18">
        <f t="shared" si="9"/>
        <v>0</v>
      </c>
      <c r="C53" s="18">
        <f t="shared" si="8"/>
        <v>0</v>
      </c>
      <c r="D53" s="18">
        <f t="shared" si="8"/>
        <v>0</v>
      </c>
      <c r="E53" s="18">
        <f t="shared" si="8"/>
        <v>0</v>
      </c>
      <c r="F53" s="18">
        <f t="shared" si="10"/>
        <v>0</v>
      </c>
      <c r="G53" s="18">
        <f t="shared" si="10"/>
        <v>0</v>
      </c>
      <c r="H53" s="18">
        <f t="shared" si="11"/>
        <v>0</v>
      </c>
      <c r="I53" s="18">
        <f t="shared" si="12"/>
        <v>0</v>
      </c>
      <c r="J53" s="18">
        <f t="shared" si="12"/>
        <v>0</v>
      </c>
      <c r="K53" s="17">
        <v>0</v>
      </c>
      <c r="L53" s="41">
        <f t="shared" si="13"/>
        <v>0</v>
      </c>
      <c r="M53" s="42">
        <f t="shared" si="14"/>
        <v>0</v>
      </c>
    </row>
    <row r="54" spans="1:13" x14ac:dyDescent="0.35">
      <c r="A54" s="29" t="s">
        <v>22</v>
      </c>
      <c r="B54" s="18">
        <f t="shared" si="9"/>
        <v>350775</v>
      </c>
      <c r="C54" s="18">
        <f t="shared" si="8"/>
        <v>0</v>
      </c>
      <c r="D54" s="18">
        <f t="shared" si="8"/>
        <v>989.5</v>
      </c>
      <c r="E54" s="18">
        <f t="shared" si="8"/>
        <v>0</v>
      </c>
      <c r="F54" s="18">
        <f t="shared" si="10"/>
        <v>354.49722081859522</v>
      </c>
      <c r="G54" s="18">
        <f t="shared" si="10"/>
        <v>0</v>
      </c>
      <c r="H54" s="18">
        <f t="shared" si="11"/>
        <v>354.49722081859522</v>
      </c>
      <c r="I54" s="18">
        <f t="shared" si="12"/>
        <v>183731</v>
      </c>
      <c r="J54" s="18">
        <f t="shared" si="12"/>
        <v>0</v>
      </c>
      <c r="K54" s="17">
        <v>506.84</v>
      </c>
      <c r="L54" s="41">
        <f t="shared" si="13"/>
        <v>0.90917700333639939</v>
      </c>
      <c r="M54" s="42">
        <f t="shared" si="14"/>
        <v>-0.30057371000987443</v>
      </c>
    </row>
    <row r="55" spans="1:13" x14ac:dyDescent="0.35">
      <c r="A55" s="29" t="s">
        <v>23</v>
      </c>
      <c r="B55" s="18">
        <f t="shared" si="9"/>
        <v>42231938</v>
      </c>
      <c r="C55" s="18">
        <f t="shared" si="8"/>
        <v>7023333</v>
      </c>
      <c r="D55" s="18">
        <f t="shared" si="8"/>
        <v>131168.89000000001</v>
      </c>
      <c r="E55" s="18">
        <f t="shared" si="8"/>
        <v>32684.46</v>
      </c>
      <c r="F55" s="18">
        <f t="shared" si="10"/>
        <v>321.96611559341545</v>
      </c>
      <c r="G55" s="18">
        <f t="shared" si="10"/>
        <v>214.88294437172897</v>
      </c>
      <c r="H55" s="18">
        <f t="shared" si="11"/>
        <v>300.60582221846545</v>
      </c>
      <c r="I55" s="18">
        <f t="shared" si="12"/>
        <v>41844470</v>
      </c>
      <c r="J55" s="18">
        <f t="shared" si="12"/>
        <v>10447697</v>
      </c>
      <c r="K55" s="17">
        <v>288.73</v>
      </c>
      <c r="L55" s="41">
        <f t="shared" si="13"/>
        <v>9.2597181897631879E-3</v>
      </c>
      <c r="M55" s="42">
        <f t="shared" si="14"/>
        <v>4.1131237552264846E-2</v>
      </c>
    </row>
    <row r="56" spans="1:13" x14ac:dyDescent="0.35">
      <c r="A56" s="29" t="s">
        <v>24</v>
      </c>
      <c r="B56" s="18">
        <f t="shared" si="9"/>
        <v>0</v>
      </c>
      <c r="C56" s="18">
        <f t="shared" si="8"/>
        <v>0</v>
      </c>
      <c r="D56" s="18">
        <f t="shared" si="8"/>
        <v>0</v>
      </c>
      <c r="E56" s="18">
        <f t="shared" si="8"/>
        <v>0</v>
      </c>
      <c r="F56" s="18">
        <f>IF(D56=0,0,B56/D56)</f>
        <v>0</v>
      </c>
      <c r="G56" s="18">
        <f t="shared" si="10"/>
        <v>0</v>
      </c>
      <c r="H56" s="18">
        <f t="shared" si="11"/>
        <v>0</v>
      </c>
      <c r="I56" s="18">
        <f t="shared" si="12"/>
        <v>0</v>
      </c>
      <c r="J56" s="18">
        <f t="shared" si="12"/>
        <v>0</v>
      </c>
      <c r="K56" s="17"/>
      <c r="L56" s="41">
        <f t="shared" si="13"/>
        <v>0</v>
      </c>
      <c r="M56" s="42">
        <f t="shared" si="14"/>
        <v>0</v>
      </c>
    </row>
    <row r="57" spans="1:13" x14ac:dyDescent="0.35">
      <c r="A57" s="29" t="s">
        <v>25</v>
      </c>
      <c r="B57" s="18">
        <f t="shared" si="9"/>
        <v>0</v>
      </c>
      <c r="C57" s="18">
        <f t="shared" si="8"/>
        <v>0</v>
      </c>
      <c r="D57" s="18">
        <f t="shared" si="8"/>
        <v>0</v>
      </c>
      <c r="E57" s="18">
        <f>SUMIFS(E$7:E$19,$A$7:$A$19,$A57)+SUMIFS(E$27:E$39,$A$27:$A$39,$A57)</f>
        <v>0</v>
      </c>
      <c r="F57" s="18">
        <f>IF(D57=0,0,B57/D57)</f>
        <v>0</v>
      </c>
      <c r="G57" s="18">
        <f t="shared" si="10"/>
        <v>0</v>
      </c>
      <c r="H57" s="18">
        <f t="shared" si="11"/>
        <v>0</v>
      </c>
      <c r="I57" s="18">
        <f t="shared" si="12"/>
        <v>0</v>
      </c>
      <c r="J57" s="18">
        <f t="shared" si="12"/>
        <v>0</v>
      </c>
      <c r="K57" s="17">
        <v>0</v>
      </c>
      <c r="L57" s="41">
        <f t="shared" si="13"/>
        <v>0</v>
      </c>
      <c r="M57" s="42">
        <f t="shared" si="14"/>
        <v>0</v>
      </c>
    </row>
    <row r="58" spans="1:13" x14ac:dyDescent="0.35">
      <c r="A58" s="29" t="s">
        <v>26</v>
      </c>
      <c r="B58" s="18">
        <f t="shared" si="9"/>
        <v>22811170</v>
      </c>
      <c r="C58" s="18">
        <f t="shared" si="8"/>
        <v>206823</v>
      </c>
      <c r="D58" s="40">
        <f t="shared" si="8"/>
        <v>67966</v>
      </c>
      <c r="E58" s="18">
        <f t="shared" si="8"/>
        <v>1024</v>
      </c>
      <c r="F58" s="18">
        <f t="shared" si="10"/>
        <v>335.6261954506665</v>
      </c>
      <c r="G58" s="18">
        <f t="shared" si="10"/>
        <v>201.9755859375</v>
      </c>
      <c r="H58" s="18">
        <f t="shared" si="11"/>
        <v>333.64245542832293</v>
      </c>
      <c r="I58" s="18">
        <f t="shared" si="12"/>
        <v>15164830</v>
      </c>
      <c r="J58" s="18">
        <f t="shared" si="12"/>
        <v>216830</v>
      </c>
      <c r="K58" s="17">
        <v>317.64</v>
      </c>
      <c r="L58" s="41">
        <f t="shared" si="13"/>
        <v>0.50421534563855974</v>
      </c>
      <c r="M58" s="42">
        <f t="shared" si="14"/>
        <v>5.0379219960719514E-2</v>
      </c>
    </row>
    <row r="59" spans="1:13" s="1" customFormat="1" thickBot="1" x14ac:dyDescent="0.35">
      <c r="A59" s="30" t="s">
        <v>27</v>
      </c>
      <c r="B59" s="45">
        <f>SUM(B47:B58)</f>
        <v>71041113.569999993</v>
      </c>
      <c r="C59" s="45">
        <f>SUM(C47:C58)</f>
        <v>7230156</v>
      </c>
      <c r="D59" s="45">
        <f>SUM(D47:D58)</f>
        <v>217099.95</v>
      </c>
      <c r="E59" s="45">
        <f>SUM(E47:E58)</f>
        <v>33708.46</v>
      </c>
      <c r="F59" s="45">
        <f>IF(D59=0,0,B59/D59)</f>
        <v>327.22768277929123</v>
      </c>
      <c r="G59" s="45">
        <f>IF(E59=0,0,C59/E59)</f>
        <v>214.49084295159139</v>
      </c>
      <c r="H59" s="45">
        <f>IF(D59+E59=0,0,(B59+C59)/(D59+E59))</f>
        <v>312.07593704692755</v>
      </c>
      <c r="I59" s="45">
        <f>SUM(I47:I58)</f>
        <v>61710067.730000004</v>
      </c>
      <c r="J59" s="45">
        <f>SUM(J47:J58)</f>
        <v>10664527</v>
      </c>
      <c r="K59" s="51">
        <v>294.64</v>
      </c>
      <c r="L59" s="46">
        <f>IF(I59=0,0,(B59-I59)/I59)</f>
        <v>0.15120783663414702</v>
      </c>
      <c r="M59" s="47">
        <f>IF(K59=0,0,(H59-K59)/K59)</f>
        <v>5.9177087452238541E-2</v>
      </c>
    </row>
    <row r="62" spans="1:13" x14ac:dyDescent="0.35">
      <c r="I62" s="16"/>
    </row>
    <row r="64" spans="1:13" x14ac:dyDescent="0.35">
      <c r="I64" s="16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2:M64"/>
  <sheetViews>
    <sheetView showZeros="0" topLeftCell="B36" zoomScaleNormal="100" workbookViewId="0">
      <selection activeCell="E36" sqref="E36"/>
    </sheetView>
  </sheetViews>
  <sheetFormatPr baseColWidth="10" defaultColWidth="9" defaultRowHeight="15.5" x14ac:dyDescent="0.35"/>
  <cols>
    <col min="1" max="1" width="20.58203125" style="7" customWidth="1"/>
    <col min="2" max="2" width="15.33203125" style="6" customWidth="1"/>
    <col min="3" max="3" width="13.33203125" style="6" customWidth="1"/>
    <col min="4" max="4" width="12.25" style="6" customWidth="1"/>
    <col min="5" max="5" width="10.75" style="6" customWidth="1"/>
    <col min="6" max="8" width="10" style="6" customWidth="1"/>
    <col min="9" max="9" width="13.83203125" style="6" bestFit="1" customWidth="1"/>
    <col min="10" max="10" width="12.75" style="6" bestFit="1" customWidth="1"/>
    <col min="11" max="11" width="9.25" style="6" customWidth="1"/>
    <col min="12" max="13" width="10" style="6" customWidth="1"/>
    <col min="14" max="16384" width="9" style="6"/>
  </cols>
  <sheetData>
    <row r="2" spans="1:13" ht="20" x14ac:dyDescent="0.4">
      <c r="A2" s="73" t="str">
        <f>"MÅLESTATISTIKK FOR RØRLEGGERE - 1. HALVÅR "&amp;FORS!$A$14</f>
        <v>MÅLESTATISTIKK FOR RØRLEGGERE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19"/>
      <c r="C7" s="19"/>
      <c r="D7" s="19"/>
      <c r="E7" s="19"/>
      <c r="F7" s="18">
        <f>IF(D7=0,0,B7/D7)</f>
        <v>0</v>
      </c>
      <c r="G7" s="18">
        <f>IF(E7=0,0,C7/E7)</f>
        <v>0</v>
      </c>
      <c r="H7" s="18">
        <f>IF(D7+E7=0,0,(B7+C7)/(D7+E7))</f>
        <v>0</v>
      </c>
      <c r="I7" s="17"/>
      <c r="J7" s="17"/>
      <c r="K7" s="17">
        <v>0</v>
      </c>
      <c r="L7" s="41">
        <f>IF(I7=0,0,(B7-I7)/I7)</f>
        <v>0</v>
      </c>
      <c r="M7" s="42">
        <f>IF(K7=0,0,(H7-K7)/K7)</f>
        <v>0</v>
      </c>
    </row>
    <row r="8" spans="1:13" x14ac:dyDescent="0.35">
      <c r="A8" s="29" t="s">
        <v>15</v>
      </c>
      <c r="B8" s="19"/>
      <c r="C8" s="19"/>
      <c r="D8" s="19"/>
      <c r="E8" s="19"/>
      <c r="F8" s="18">
        <f t="shared" ref="F8:G18" si="0">IF(D8=0,0,B8/D8)</f>
        <v>0</v>
      </c>
      <c r="G8" s="18">
        <f t="shared" si="0"/>
        <v>0</v>
      </c>
      <c r="H8" s="18">
        <f t="shared" ref="H8:H18" si="1">IF(D8+E8=0,0,(B8+C8)/(D8+E8))</f>
        <v>0</v>
      </c>
      <c r="I8" s="17"/>
      <c r="J8" s="17"/>
      <c r="K8" s="17">
        <v>0</v>
      </c>
      <c r="L8" s="41">
        <f t="shared" ref="L8:L18" si="2">IF(I8=0,0,(B8-I8)/I8)</f>
        <v>0</v>
      </c>
      <c r="M8" s="42">
        <f t="shared" ref="M8:M18" si="3">IF(K8=0,0,(H8-K8)/K8)</f>
        <v>0</v>
      </c>
    </row>
    <row r="9" spans="1:13" x14ac:dyDescent="0.35">
      <c r="A9" s="29" t="s">
        <v>16</v>
      </c>
      <c r="B9" s="19"/>
      <c r="C9" s="19"/>
      <c r="D9" s="19"/>
      <c r="E9" s="19"/>
      <c r="F9" s="18">
        <f t="shared" si="0"/>
        <v>0</v>
      </c>
      <c r="G9" s="18">
        <f t="shared" si="0"/>
        <v>0</v>
      </c>
      <c r="H9" s="18">
        <f t="shared" si="1"/>
        <v>0</v>
      </c>
      <c r="I9" s="17"/>
      <c r="J9" s="17"/>
      <c r="K9" s="17">
        <v>0</v>
      </c>
      <c r="L9" s="41">
        <f t="shared" si="2"/>
        <v>0</v>
      </c>
      <c r="M9" s="42">
        <f t="shared" si="3"/>
        <v>0</v>
      </c>
    </row>
    <row r="10" spans="1:13" x14ac:dyDescent="0.35">
      <c r="A10" s="29" t="s">
        <v>18</v>
      </c>
      <c r="B10" s="19"/>
      <c r="C10" s="19"/>
      <c r="D10" s="19"/>
      <c r="E10" s="19"/>
      <c r="F10" s="18">
        <f t="shared" si="0"/>
        <v>0</v>
      </c>
      <c r="G10" s="18">
        <f t="shared" si="0"/>
        <v>0</v>
      </c>
      <c r="H10" s="18">
        <f t="shared" si="1"/>
        <v>0</v>
      </c>
      <c r="I10" s="17"/>
      <c r="J10" s="17"/>
      <c r="K10" s="17">
        <v>0</v>
      </c>
      <c r="L10" s="41">
        <f t="shared" si="2"/>
        <v>0</v>
      </c>
      <c r="M10" s="42">
        <f t="shared" si="3"/>
        <v>0</v>
      </c>
    </row>
    <row r="11" spans="1:13" x14ac:dyDescent="0.35">
      <c r="A11" s="29" t="s">
        <v>19</v>
      </c>
      <c r="B11" s="19"/>
      <c r="C11" s="19"/>
      <c r="D11" s="19"/>
      <c r="E11" s="19"/>
      <c r="F11" s="18">
        <f t="shared" si="0"/>
        <v>0</v>
      </c>
      <c r="G11" s="18">
        <f t="shared" si="0"/>
        <v>0</v>
      </c>
      <c r="H11" s="18">
        <f t="shared" si="1"/>
        <v>0</v>
      </c>
      <c r="I11" s="17"/>
      <c r="J11" s="17"/>
      <c r="K11" s="17">
        <v>0</v>
      </c>
      <c r="L11" s="41">
        <f t="shared" si="2"/>
        <v>0</v>
      </c>
      <c r="M11" s="42">
        <f t="shared" si="3"/>
        <v>0</v>
      </c>
    </row>
    <row r="12" spans="1:13" x14ac:dyDescent="0.35">
      <c r="A12" s="29" t="s">
        <v>20</v>
      </c>
      <c r="B12" s="19"/>
      <c r="C12" s="19"/>
      <c r="D12" s="19"/>
      <c r="E12" s="19"/>
      <c r="F12" s="18">
        <f t="shared" si="0"/>
        <v>0</v>
      </c>
      <c r="G12" s="18">
        <f t="shared" si="0"/>
        <v>0</v>
      </c>
      <c r="H12" s="18">
        <f t="shared" si="1"/>
        <v>0</v>
      </c>
      <c r="I12" s="17"/>
      <c r="J12" s="17"/>
      <c r="K12" s="17">
        <v>0</v>
      </c>
      <c r="L12" s="41">
        <f t="shared" si="2"/>
        <v>0</v>
      </c>
      <c r="M12" s="42">
        <f t="shared" si="3"/>
        <v>0</v>
      </c>
    </row>
    <row r="13" spans="1:13" x14ac:dyDescent="0.35">
      <c r="A13" s="29" t="s">
        <v>21</v>
      </c>
      <c r="B13" s="19"/>
      <c r="C13" s="19"/>
      <c r="D13" s="19"/>
      <c r="E13" s="19"/>
      <c r="F13" s="18">
        <f t="shared" si="0"/>
        <v>0</v>
      </c>
      <c r="G13" s="18">
        <f t="shared" si="0"/>
        <v>0</v>
      </c>
      <c r="H13" s="18">
        <f t="shared" si="1"/>
        <v>0</v>
      </c>
      <c r="I13" s="17"/>
      <c r="J13" s="17"/>
      <c r="K13" s="17">
        <v>0</v>
      </c>
      <c r="L13" s="41">
        <f t="shared" si="2"/>
        <v>0</v>
      </c>
      <c r="M13" s="42">
        <f t="shared" si="3"/>
        <v>0</v>
      </c>
    </row>
    <row r="14" spans="1:13" x14ac:dyDescent="0.35">
      <c r="A14" s="29" t="s">
        <v>22</v>
      </c>
      <c r="B14" s="19"/>
      <c r="C14" s="19"/>
      <c r="D14" s="19"/>
      <c r="E14" s="19"/>
      <c r="F14" s="18">
        <f t="shared" si="0"/>
        <v>0</v>
      </c>
      <c r="G14" s="18">
        <f t="shared" si="0"/>
        <v>0</v>
      </c>
      <c r="H14" s="18">
        <f t="shared" si="1"/>
        <v>0</v>
      </c>
      <c r="I14" s="17"/>
      <c r="J14" s="17"/>
      <c r="K14" s="17">
        <v>0</v>
      </c>
      <c r="L14" s="41">
        <f t="shared" si="2"/>
        <v>0</v>
      </c>
      <c r="M14" s="42">
        <f t="shared" si="3"/>
        <v>0</v>
      </c>
    </row>
    <row r="15" spans="1:13" x14ac:dyDescent="0.35">
      <c r="A15" s="29" t="s">
        <v>23</v>
      </c>
      <c r="B15" s="19">
        <v>3933483.88</v>
      </c>
      <c r="C15" s="19">
        <v>2022729.36</v>
      </c>
      <c r="D15" s="19">
        <v>11358.1</v>
      </c>
      <c r="E15" s="19">
        <v>9086.1</v>
      </c>
      <c r="F15" s="18">
        <f t="shared" si="0"/>
        <v>346.31530625720848</v>
      </c>
      <c r="G15" s="18">
        <f t="shared" si="0"/>
        <v>222.61799451910062</v>
      </c>
      <c r="H15" s="18">
        <f t="shared" si="1"/>
        <v>291.34000058696353</v>
      </c>
      <c r="I15" s="19">
        <v>9779522.9700000007</v>
      </c>
      <c r="J15" s="17">
        <v>4641267.51</v>
      </c>
      <c r="K15" s="17">
        <v>284.35000000000002</v>
      </c>
      <c r="L15" s="41">
        <f t="shared" si="2"/>
        <v>-0.59778366572004693</v>
      </c>
      <c r="M15" s="42">
        <f t="shared" si="3"/>
        <v>2.4582382932876748E-2</v>
      </c>
    </row>
    <row r="16" spans="1:13" x14ac:dyDescent="0.35">
      <c r="A16" s="29" t="s">
        <v>24</v>
      </c>
      <c r="B16" s="19"/>
      <c r="C16" s="19"/>
      <c r="D16" s="19"/>
      <c r="E16" s="19"/>
      <c r="F16" s="18">
        <f t="shared" si="0"/>
        <v>0</v>
      </c>
      <c r="G16" s="18">
        <f t="shared" si="0"/>
        <v>0</v>
      </c>
      <c r="H16" s="18">
        <f t="shared" si="1"/>
        <v>0</v>
      </c>
      <c r="I16" s="17"/>
      <c r="J16" s="17"/>
      <c r="K16" s="17">
        <v>0</v>
      </c>
      <c r="L16" s="41">
        <f t="shared" si="2"/>
        <v>0</v>
      </c>
      <c r="M16" s="42">
        <f t="shared" si="3"/>
        <v>0</v>
      </c>
    </row>
    <row r="17" spans="1:13" x14ac:dyDescent="0.35">
      <c r="A17" s="29" t="s">
        <v>25</v>
      </c>
      <c r="B17" s="19"/>
      <c r="C17" s="19"/>
      <c r="D17" s="19"/>
      <c r="E17" s="19"/>
      <c r="F17" s="18">
        <f t="shared" si="0"/>
        <v>0</v>
      </c>
      <c r="G17" s="18">
        <f t="shared" si="0"/>
        <v>0</v>
      </c>
      <c r="H17" s="18">
        <f t="shared" si="1"/>
        <v>0</v>
      </c>
      <c r="I17" s="17"/>
      <c r="J17" s="17"/>
      <c r="K17" s="17">
        <v>0</v>
      </c>
      <c r="L17" s="41">
        <f t="shared" si="2"/>
        <v>0</v>
      </c>
      <c r="M17" s="42">
        <f t="shared" si="3"/>
        <v>0</v>
      </c>
    </row>
    <row r="18" spans="1:13" x14ac:dyDescent="0.35">
      <c r="A18" s="29" t="s">
        <v>26</v>
      </c>
      <c r="B18" s="19">
        <v>38489101</v>
      </c>
      <c r="C18" s="19">
        <v>1142598</v>
      </c>
      <c r="D18" s="19">
        <v>116529</v>
      </c>
      <c r="E18" s="19">
        <v>6755</v>
      </c>
      <c r="F18" s="18">
        <f t="shared" si="0"/>
        <v>330.29632966900942</v>
      </c>
      <c r="G18" s="18">
        <f t="shared" si="0"/>
        <v>169.14848260547743</v>
      </c>
      <c r="H18" s="18">
        <f t="shared" si="1"/>
        <v>321.46668667466986</v>
      </c>
      <c r="I18" s="19">
        <v>36598559</v>
      </c>
      <c r="J18" s="17">
        <v>1578608</v>
      </c>
      <c r="K18" s="17">
        <v>306.17</v>
      </c>
      <c r="L18" s="41">
        <f t="shared" si="2"/>
        <v>5.1656186791397989E-2</v>
      </c>
      <c r="M18" s="42">
        <f t="shared" si="3"/>
        <v>4.9961415797334298E-2</v>
      </c>
    </row>
    <row r="19" spans="1:13" s="1" customFormat="1" thickBot="1" x14ac:dyDescent="0.35">
      <c r="A19" s="30" t="s">
        <v>27</v>
      </c>
      <c r="B19" s="31">
        <f>SUM(B7:B18)</f>
        <v>42422584.880000003</v>
      </c>
      <c r="C19" s="31">
        <f>SUM(C7:C18)</f>
        <v>3165327.3600000003</v>
      </c>
      <c r="D19" s="31">
        <f>SUM(D7:D18)</f>
        <v>127887.1</v>
      </c>
      <c r="E19" s="31">
        <f>SUM(E7:E18)</f>
        <v>15841.1</v>
      </c>
      <c r="F19" s="31">
        <f>IF(D19=0,0,B19/D19)</f>
        <v>331.71903092649688</v>
      </c>
      <c r="G19" s="31">
        <f>IF(E19=0,0,C19/E19)</f>
        <v>199.81739651918113</v>
      </c>
      <c r="H19" s="31">
        <f>IF(D19+E19=0,0,(B19+C19)/(D19+E19))</f>
        <v>317.18140378853974</v>
      </c>
      <c r="I19" s="31">
        <f>SUM(I7:I18)</f>
        <v>46378081.969999999</v>
      </c>
      <c r="J19" s="31">
        <f>SUM(J7:J18)</f>
        <v>6219875.5099999998</v>
      </c>
      <c r="K19" s="32">
        <v>299.86</v>
      </c>
      <c r="L19" s="43">
        <f>IF(I19=0,0,(B19-I19)/I19)</f>
        <v>-8.5288069751539922E-2</v>
      </c>
      <c r="M19" s="44">
        <f>IF(K19=0,0,(H19-K19)/K19)</f>
        <v>5.7764969614285754E-2</v>
      </c>
    </row>
    <row r="22" spans="1:13" ht="20" x14ac:dyDescent="0.4">
      <c r="A22" s="73" t="str">
        <f>"MÅLESTATISTIKK FOR RØRLEGGERE - 2. HALVÅR "&amp;FORS!$A$14</f>
        <v>MÅLESTATISTIKK FOR RØRLEGGERE - 2. HALVÅR 2022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ht="16" thickBo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20"/>
      <c r="B24" s="21" t="s">
        <v>4</v>
      </c>
      <c r="C24" s="22"/>
      <c r="D24" s="21" t="s">
        <v>5</v>
      </c>
      <c r="E24" s="22"/>
      <c r="F24" s="21" t="str">
        <f>"Fortjeneste 2. halvår  "&amp;FORS!$A$14-0</f>
        <v>Fortjeneste 2. halvår  2022</v>
      </c>
      <c r="G24" s="23"/>
      <c r="H24" s="22"/>
      <c r="I24" s="21" t="str">
        <f>" 2. halvår  "&amp;FORS!$A$14-1</f>
        <v xml:space="preserve"> 2. halvår  2021</v>
      </c>
      <c r="J24" s="23"/>
      <c r="K24" s="22"/>
      <c r="L24" s="21" t="s">
        <v>6</v>
      </c>
      <c r="M24" s="24"/>
    </row>
    <row r="25" spans="1:13" x14ac:dyDescent="0.35">
      <c r="A25" s="25"/>
      <c r="B25" s="9" t="s">
        <v>7</v>
      </c>
      <c r="C25" s="9" t="s">
        <v>7</v>
      </c>
      <c r="D25" s="9" t="s">
        <v>7</v>
      </c>
      <c r="E25" s="9" t="s">
        <v>7</v>
      </c>
      <c r="F25" s="9" t="s">
        <v>7</v>
      </c>
      <c r="G25" s="9" t="s">
        <v>7</v>
      </c>
      <c r="H25" s="10" t="s">
        <v>8</v>
      </c>
      <c r="I25" s="9" t="s">
        <v>7</v>
      </c>
      <c r="J25" s="9" t="s">
        <v>7</v>
      </c>
      <c r="K25" s="10" t="s">
        <v>9</v>
      </c>
      <c r="L25" s="9" t="s">
        <v>7</v>
      </c>
      <c r="M25" s="26" t="s">
        <v>9</v>
      </c>
    </row>
    <row r="26" spans="1:13" x14ac:dyDescent="0.35">
      <c r="A26" s="27"/>
      <c r="B26" s="11" t="s">
        <v>10</v>
      </c>
      <c r="C26" s="11" t="s">
        <v>11</v>
      </c>
      <c r="D26" s="11" t="s">
        <v>10</v>
      </c>
      <c r="E26" s="11" t="s">
        <v>11</v>
      </c>
      <c r="F26" s="11" t="s">
        <v>10</v>
      </c>
      <c r="G26" s="11" t="s">
        <v>11</v>
      </c>
      <c r="H26" s="12" t="s">
        <v>12</v>
      </c>
      <c r="I26" s="11" t="s">
        <v>10</v>
      </c>
      <c r="J26" s="11" t="s">
        <v>11</v>
      </c>
      <c r="K26" s="12" t="s">
        <v>13</v>
      </c>
      <c r="L26" s="11" t="s">
        <v>10</v>
      </c>
      <c r="M26" s="28" t="s">
        <v>13</v>
      </c>
    </row>
    <row r="27" spans="1:13" x14ac:dyDescent="0.35">
      <c r="A27" s="29" t="s">
        <v>14</v>
      </c>
      <c r="B27" s="19"/>
      <c r="C27" s="19"/>
      <c r="D27" s="19"/>
      <c r="E27" s="19"/>
      <c r="F27" s="18">
        <f t="shared" ref="F27:G38" si="4">IF(D27=0,0,B27/D27)</f>
        <v>0</v>
      </c>
      <c r="G27" s="18">
        <f t="shared" si="4"/>
        <v>0</v>
      </c>
      <c r="H27" s="18">
        <f>IF(D27+E27=0,0,(B27+C27)/(D27+E27))</f>
        <v>0</v>
      </c>
      <c r="I27" s="17"/>
      <c r="J27" s="17"/>
      <c r="K27" s="17">
        <v>0</v>
      </c>
      <c r="L27" s="41">
        <f>IF(I27=0,0,(B27-I27)/I27)</f>
        <v>0</v>
      </c>
      <c r="M27" s="42">
        <f>IF(K27=0,0,(H27-K27)/K27)</f>
        <v>0</v>
      </c>
    </row>
    <row r="28" spans="1:13" x14ac:dyDescent="0.35">
      <c r="A28" s="29" t="s">
        <v>15</v>
      </c>
      <c r="B28" s="19"/>
      <c r="C28" s="19"/>
      <c r="D28" s="19"/>
      <c r="E28" s="19"/>
      <c r="F28" s="18">
        <f t="shared" si="4"/>
        <v>0</v>
      </c>
      <c r="G28" s="18">
        <f t="shared" si="4"/>
        <v>0</v>
      </c>
      <c r="H28" s="18">
        <f t="shared" ref="H28:H38" si="5">IF(D28+E28=0,0,(B28+C28)/(D28+E28))</f>
        <v>0</v>
      </c>
      <c r="I28" s="19"/>
      <c r="J28" s="17"/>
      <c r="K28" s="17">
        <v>0</v>
      </c>
      <c r="L28" s="41">
        <f t="shared" ref="L28:L39" si="6">IF(I28=0,0,(B28-I28)/I28)</f>
        <v>0</v>
      </c>
      <c r="M28" s="42">
        <f t="shared" ref="M28:M39" si="7">IF(K28=0,0,(H28-K28)/K28)</f>
        <v>0</v>
      </c>
    </row>
    <row r="29" spans="1:13" x14ac:dyDescent="0.35">
      <c r="A29" s="29" t="s">
        <v>16</v>
      </c>
      <c r="B29" s="19"/>
      <c r="C29" s="19"/>
      <c r="D29" s="19">
        <v>0</v>
      </c>
      <c r="E29" s="19"/>
      <c r="F29" s="18">
        <f t="shared" si="4"/>
        <v>0</v>
      </c>
      <c r="G29" s="18">
        <f t="shared" si="4"/>
        <v>0</v>
      </c>
      <c r="H29" s="18">
        <f t="shared" si="5"/>
        <v>0</v>
      </c>
      <c r="I29" s="17"/>
      <c r="J29" s="17">
        <v>424816.48</v>
      </c>
      <c r="K29" s="17">
        <v>201.76512942293991</v>
      </c>
      <c r="L29" s="41">
        <f t="shared" si="6"/>
        <v>0</v>
      </c>
      <c r="M29" s="42">
        <f t="shared" si="7"/>
        <v>-1</v>
      </c>
    </row>
    <row r="30" spans="1:13" x14ac:dyDescent="0.35">
      <c r="A30" s="29" t="s">
        <v>18</v>
      </c>
      <c r="B30" s="19"/>
      <c r="C30" s="19"/>
      <c r="D30" s="19"/>
      <c r="E30" s="19"/>
      <c r="F30" s="18">
        <f t="shared" si="4"/>
        <v>0</v>
      </c>
      <c r="G30" s="18">
        <f t="shared" si="4"/>
        <v>0</v>
      </c>
      <c r="H30" s="18">
        <f t="shared" si="5"/>
        <v>0</v>
      </c>
      <c r="I30" s="17"/>
      <c r="J30" s="17"/>
      <c r="K30" s="17">
        <v>0</v>
      </c>
      <c r="L30" s="41">
        <f t="shared" si="6"/>
        <v>0</v>
      </c>
      <c r="M30" s="42">
        <f t="shared" si="7"/>
        <v>0</v>
      </c>
    </row>
    <row r="31" spans="1:13" x14ac:dyDescent="0.35">
      <c r="A31" s="29" t="s">
        <v>19</v>
      </c>
      <c r="B31" s="19"/>
      <c r="C31" s="19"/>
      <c r="D31" s="19"/>
      <c r="E31" s="19"/>
      <c r="F31" s="18">
        <f t="shared" si="4"/>
        <v>0</v>
      </c>
      <c r="G31" s="18">
        <f t="shared" si="4"/>
        <v>0</v>
      </c>
      <c r="H31" s="18">
        <f t="shared" si="5"/>
        <v>0</v>
      </c>
      <c r="I31" s="17"/>
      <c r="J31" s="17"/>
      <c r="K31" s="17">
        <v>0</v>
      </c>
      <c r="L31" s="41">
        <f t="shared" si="6"/>
        <v>0</v>
      </c>
      <c r="M31" s="42">
        <f t="shared" si="7"/>
        <v>0</v>
      </c>
    </row>
    <row r="32" spans="1:13" x14ac:dyDescent="0.35">
      <c r="A32" s="29" t="s">
        <v>20</v>
      </c>
      <c r="B32" s="19"/>
      <c r="C32" s="19"/>
      <c r="D32" s="19"/>
      <c r="E32" s="19"/>
      <c r="F32" s="18">
        <f t="shared" si="4"/>
        <v>0</v>
      </c>
      <c r="G32" s="18">
        <f t="shared" si="4"/>
        <v>0</v>
      </c>
      <c r="H32" s="18">
        <f t="shared" si="5"/>
        <v>0</v>
      </c>
      <c r="I32" s="19"/>
      <c r="J32" s="17"/>
      <c r="K32" s="17">
        <v>0</v>
      </c>
      <c r="L32" s="41">
        <f t="shared" si="6"/>
        <v>0</v>
      </c>
      <c r="M32" s="42">
        <f t="shared" si="7"/>
        <v>0</v>
      </c>
    </row>
    <row r="33" spans="1:13" x14ac:dyDescent="0.35">
      <c r="A33" s="29" t="s">
        <v>21</v>
      </c>
      <c r="B33" s="19"/>
      <c r="C33" s="19"/>
      <c r="D33" s="19"/>
      <c r="E33" s="19"/>
      <c r="F33" s="18">
        <f t="shared" si="4"/>
        <v>0</v>
      </c>
      <c r="G33" s="18">
        <f t="shared" si="4"/>
        <v>0</v>
      </c>
      <c r="H33" s="18">
        <f t="shared" si="5"/>
        <v>0</v>
      </c>
      <c r="I33" s="17"/>
      <c r="J33" s="17"/>
      <c r="K33" s="17">
        <v>0</v>
      </c>
      <c r="L33" s="41">
        <f t="shared" si="6"/>
        <v>0</v>
      </c>
      <c r="M33" s="42">
        <f t="shared" si="7"/>
        <v>0</v>
      </c>
    </row>
    <row r="34" spans="1:13" x14ac:dyDescent="0.35">
      <c r="A34" s="29" t="s">
        <v>22</v>
      </c>
      <c r="B34" s="19"/>
      <c r="C34" s="19"/>
      <c r="D34" s="19"/>
      <c r="E34" s="19"/>
      <c r="F34" s="18">
        <f t="shared" si="4"/>
        <v>0</v>
      </c>
      <c r="G34" s="18">
        <f t="shared" si="4"/>
        <v>0</v>
      </c>
      <c r="H34" s="18">
        <f t="shared" si="5"/>
        <v>0</v>
      </c>
      <c r="I34" s="17"/>
      <c r="J34" s="17"/>
      <c r="K34" s="17">
        <v>0</v>
      </c>
      <c r="L34" s="41">
        <f t="shared" si="6"/>
        <v>0</v>
      </c>
      <c r="M34" s="42">
        <f t="shared" si="7"/>
        <v>0</v>
      </c>
    </row>
    <row r="35" spans="1:13" x14ac:dyDescent="0.35">
      <c r="A35" s="29" t="s">
        <v>23</v>
      </c>
      <c r="B35" s="19">
        <v>17862922.010000002</v>
      </c>
      <c r="C35" s="19">
        <v>7998067.3499999996</v>
      </c>
      <c r="D35" s="19">
        <v>52387.64</v>
      </c>
      <c r="E35" s="19">
        <v>36941.480000000003</v>
      </c>
      <c r="F35" s="18">
        <f t="shared" si="4"/>
        <v>340.97588686949825</v>
      </c>
      <c r="G35" s="18">
        <f t="shared" si="4"/>
        <v>216.50641365749286</v>
      </c>
      <c r="H35" s="18">
        <f t="shared" si="5"/>
        <v>289.502341005934</v>
      </c>
      <c r="I35" s="17">
        <v>7773105.4699999997</v>
      </c>
      <c r="J35" s="17">
        <v>3108168.08</v>
      </c>
      <c r="K35" s="17">
        <v>394.75</v>
      </c>
      <c r="L35" s="41">
        <f t="shared" si="6"/>
        <v>1.2980418931585658</v>
      </c>
      <c r="M35" s="42">
        <f t="shared" si="7"/>
        <v>-0.26661851550111715</v>
      </c>
    </row>
    <row r="36" spans="1:13" x14ac:dyDescent="0.35">
      <c r="A36" s="29" t="s">
        <v>24</v>
      </c>
      <c r="B36" s="19"/>
      <c r="C36" s="19"/>
      <c r="D36" s="19"/>
      <c r="E36" s="19"/>
      <c r="F36" s="18">
        <f t="shared" si="4"/>
        <v>0</v>
      </c>
      <c r="G36" s="18">
        <f t="shared" si="4"/>
        <v>0</v>
      </c>
      <c r="H36" s="18">
        <f t="shared" si="5"/>
        <v>0</v>
      </c>
      <c r="I36" s="17"/>
      <c r="J36" s="17"/>
      <c r="K36" s="17">
        <v>0</v>
      </c>
      <c r="L36" s="41">
        <f t="shared" si="6"/>
        <v>0</v>
      </c>
      <c r="M36" s="42">
        <f t="shared" si="7"/>
        <v>0</v>
      </c>
    </row>
    <row r="37" spans="1:13" x14ac:dyDescent="0.35">
      <c r="A37" s="29" t="s">
        <v>25</v>
      </c>
      <c r="B37" s="19"/>
      <c r="C37" s="19">
        <v>0</v>
      </c>
      <c r="D37" s="19"/>
      <c r="E37" s="19"/>
      <c r="F37" s="18">
        <f t="shared" si="4"/>
        <v>0</v>
      </c>
      <c r="G37" s="18">
        <f t="shared" si="4"/>
        <v>0</v>
      </c>
      <c r="H37" s="18">
        <f t="shared" si="5"/>
        <v>0</v>
      </c>
      <c r="I37" s="17"/>
      <c r="J37" s="17">
        <v>0</v>
      </c>
      <c r="K37" s="17">
        <v>0</v>
      </c>
      <c r="L37" s="41">
        <f t="shared" si="6"/>
        <v>0</v>
      </c>
      <c r="M37" s="42">
        <f t="shared" si="7"/>
        <v>0</v>
      </c>
    </row>
    <row r="38" spans="1:13" x14ac:dyDescent="0.35">
      <c r="A38" s="29" t="s">
        <v>26</v>
      </c>
      <c r="B38" s="19">
        <v>12307045</v>
      </c>
      <c r="C38" s="19">
        <v>1097666</v>
      </c>
      <c r="D38" s="19">
        <v>36890</v>
      </c>
      <c r="E38" s="19">
        <v>4505</v>
      </c>
      <c r="F38" s="18">
        <f t="shared" si="4"/>
        <v>333.61466522092707</v>
      </c>
      <c r="G38" s="18">
        <f t="shared" si="4"/>
        <v>243.65504994450612</v>
      </c>
      <c r="H38" s="18">
        <f t="shared" si="5"/>
        <v>323.82439908201474</v>
      </c>
      <c r="I38" s="17">
        <v>14162110</v>
      </c>
      <c r="J38" s="17"/>
      <c r="K38" s="17">
        <v>337.3</v>
      </c>
      <c r="L38" s="41">
        <f t="shared" si="6"/>
        <v>-0.13098789657755799</v>
      </c>
      <c r="M38" s="42">
        <f t="shared" si="7"/>
        <v>-3.9951381316291952E-2</v>
      </c>
    </row>
    <row r="39" spans="1:13" s="1" customFormat="1" thickBot="1" x14ac:dyDescent="0.35">
      <c r="A39" s="30" t="s">
        <v>27</v>
      </c>
      <c r="B39" s="45">
        <f>SUM(B27:B38)</f>
        <v>30169967.010000002</v>
      </c>
      <c r="C39" s="45">
        <f>SUM(C27:C38)</f>
        <v>9095733.3499999996</v>
      </c>
      <c r="D39" s="45">
        <f>SUM(D27:D38)</f>
        <v>89277.64</v>
      </c>
      <c r="E39" s="45">
        <f>SUM(E27:E38)</f>
        <v>41446.480000000003</v>
      </c>
      <c r="F39" s="45">
        <f>IF(D39=0,0,B39/D39)</f>
        <v>337.93419057672224</v>
      </c>
      <c r="G39" s="45">
        <f>IF(E39=0,0,C39/E39)</f>
        <v>219.45731820892868</v>
      </c>
      <c r="H39" s="45">
        <f>IF(D39+E39=0,0,(B39+C39)/(D39+E39))</f>
        <v>300.37073770318744</v>
      </c>
      <c r="I39" s="45">
        <f>SUM(I27:I38)</f>
        <v>21935215.469999999</v>
      </c>
      <c r="J39" s="45">
        <f>SUM(J27:J38)</f>
        <v>3532984.56</v>
      </c>
      <c r="K39" s="51">
        <v>360.07</v>
      </c>
      <c r="L39" s="46">
        <f t="shared" si="6"/>
        <v>0.37541238431244839</v>
      </c>
      <c r="M39" s="47">
        <f t="shared" si="7"/>
        <v>-0.16579904545452981</v>
      </c>
    </row>
    <row r="40" spans="1:13" x14ac:dyDescent="0.35">
      <c r="J40" s="16"/>
    </row>
    <row r="42" spans="1:13" ht="20" x14ac:dyDescent="0.4">
      <c r="A42" s="73" t="str">
        <f>"MÅLESTATISTIKK FOR RØRLEGGERE - GJENNOMSNITT HELE ÅRET  "&amp;FORS!$A$14</f>
        <v>MÅLESTATISTIKK FOR RØRLEGGERE - GJENNOMSNITT HELE ÅRET  2022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6" thickBo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20"/>
      <c r="B44" s="21" t="s">
        <v>4</v>
      </c>
      <c r="C44" s="22"/>
      <c r="D44" s="21" t="s">
        <v>5</v>
      </c>
      <c r="E44" s="22"/>
      <c r="F44" s="21" t="str">
        <f>"Fortjeneste hele  "&amp;FORS!$A$14-0</f>
        <v>Fortjeneste hele  2022</v>
      </c>
      <c r="G44" s="23"/>
      <c r="H44" s="22"/>
      <c r="I44" s="21" t="str">
        <f>" Hele året  "&amp;FORS!$A$14-1</f>
        <v xml:space="preserve"> Hele året  2021</v>
      </c>
      <c r="J44" s="23"/>
      <c r="K44" s="22"/>
      <c r="L44" s="21" t="s">
        <v>6</v>
      </c>
      <c r="M44" s="24"/>
    </row>
    <row r="45" spans="1:13" x14ac:dyDescent="0.35">
      <c r="A45" s="25"/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10" t="s">
        <v>8</v>
      </c>
      <c r="I45" s="9" t="s">
        <v>7</v>
      </c>
      <c r="J45" s="9" t="s">
        <v>7</v>
      </c>
      <c r="K45" s="10" t="s">
        <v>9</v>
      </c>
      <c r="L45" s="9" t="s">
        <v>7</v>
      </c>
      <c r="M45" s="26" t="s">
        <v>9</v>
      </c>
    </row>
    <row r="46" spans="1:13" x14ac:dyDescent="0.35">
      <c r="A46" s="27"/>
      <c r="B46" s="48" t="s">
        <v>10</v>
      </c>
      <c r="C46" s="48" t="s">
        <v>11</v>
      </c>
      <c r="D46" s="48" t="s">
        <v>10</v>
      </c>
      <c r="E46" s="48" t="s">
        <v>11</v>
      </c>
      <c r="F46" s="48" t="s">
        <v>10</v>
      </c>
      <c r="G46" s="48" t="s">
        <v>11</v>
      </c>
      <c r="H46" s="49" t="s">
        <v>12</v>
      </c>
      <c r="I46" s="48" t="s">
        <v>10</v>
      </c>
      <c r="J46" s="48" t="s">
        <v>11</v>
      </c>
      <c r="K46" s="49" t="s">
        <v>13</v>
      </c>
      <c r="L46" s="48" t="s">
        <v>10</v>
      </c>
      <c r="M46" s="50" t="s">
        <v>13</v>
      </c>
    </row>
    <row r="47" spans="1:13" x14ac:dyDescent="0.35">
      <c r="A47" s="29" t="s">
        <v>14</v>
      </c>
      <c r="B47" s="18">
        <f>SUMIFS(B$7:B$19,$A$7:$A$19,$A47)+SUMIFS(B$27:B$39,$A$27:$A$39,$A47)</f>
        <v>0</v>
      </c>
      <c r="C47" s="18">
        <f t="shared" ref="C47:E58" si="8">SUMIFS(C$7:C$19,$A$7:$A$19,$A47)+SUMIFS(C$27:C$39,$A$27:$A$39,$A47)</f>
        <v>0</v>
      </c>
      <c r="D47" s="18">
        <f t="shared" si="8"/>
        <v>0</v>
      </c>
      <c r="E47" s="18">
        <f t="shared" si="8"/>
        <v>0</v>
      </c>
      <c r="F47" s="18">
        <f>IF(D47=0,0,B47/D47)</f>
        <v>0</v>
      </c>
      <c r="G47" s="18">
        <f>IF(E47=0,0,C27/E47)</f>
        <v>0</v>
      </c>
      <c r="H47" s="18">
        <f>IF(D47+E47=0,0,(B47+C47)/(D47+E47))</f>
        <v>0</v>
      </c>
      <c r="I47" s="18">
        <f>SUMIFS(I$7:I$19,$A$7:$A$19,$A47)+SUMIFS(I$27:I$39,$A$27:$A$39,$A47)</f>
        <v>0</v>
      </c>
      <c r="J47" s="18">
        <f>SUMIFS(J$7:J$19,$A$7:$A$19,$A47)+SUMIFS(J$27:J$39,$A$27:$A$39,$A47)</f>
        <v>0</v>
      </c>
      <c r="K47" s="17">
        <v>0</v>
      </c>
      <c r="L47" s="41">
        <f>IF(I47=0,0,(B47-I47)/I47)</f>
        <v>0</v>
      </c>
      <c r="M47" s="42">
        <f>IF(K47=0,0,(H47-K47)/K47)</f>
        <v>0</v>
      </c>
    </row>
    <row r="48" spans="1:13" x14ac:dyDescent="0.35">
      <c r="A48" s="29" t="s">
        <v>15</v>
      </c>
      <c r="B48" s="18">
        <f t="shared" ref="B48:B58" si="9">SUMIFS($B$7:$B$19,$A$7:$A$19,A48)+SUMIFS($B$27:$B$39,$A$27:$A$39,A48)</f>
        <v>0</v>
      </c>
      <c r="C48" s="18">
        <f t="shared" si="8"/>
        <v>0</v>
      </c>
      <c r="D48" s="18">
        <f t="shared" si="8"/>
        <v>0</v>
      </c>
      <c r="E48" s="18">
        <f t="shared" si="8"/>
        <v>0</v>
      </c>
      <c r="F48" s="18">
        <f t="shared" ref="F48:G58" si="10">IF(D48=0,0,B48/D48)</f>
        <v>0</v>
      </c>
      <c r="G48" s="18">
        <f t="shared" si="10"/>
        <v>0</v>
      </c>
      <c r="H48" s="18">
        <f t="shared" ref="H48:H58" si="11">IF(D48+E48=0,0,(B48+C48)/(D48+E48))</f>
        <v>0</v>
      </c>
      <c r="I48" s="18">
        <f t="shared" ref="I48:J58" si="12">SUMIFS(I$7:I$19,$A$7:$A$19,$A48)+SUMIFS(I$27:I$39,$A$27:$A$39,$A48)</f>
        <v>0</v>
      </c>
      <c r="J48" s="18">
        <f t="shared" si="12"/>
        <v>0</v>
      </c>
      <c r="K48" s="17">
        <v>0</v>
      </c>
      <c r="L48" s="41">
        <f t="shared" ref="L48:L58" si="13">IF(I48=0,0,(B48-I48)/I48)</f>
        <v>0</v>
      </c>
      <c r="M48" s="42">
        <f t="shared" ref="M48:M58" si="14">IF(K48=0,0,(H48-K48)/K48)</f>
        <v>0</v>
      </c>
    </row>
    <row r="49" spans="1:13" x14ac:dyDescent="0.35">
      <c r="A49" s="29" t="s">
        <v>16</v>
      </c>
      <c r="B49" s="18">
        <f t="shared" si="9"/>
        <v>0</v>
      </c>
      <c r="C49" s="18">
        <f t="shared" si="8"/>
        <v>0</v>
      </c>
      <c r="D49" s="18">
        <f t="shared" si="8"/>
        <v>0</v>
      </c>
      <c r="E49" s="18">
        <f t="shared" si="8"/>
        <v>0</v>
      </c>
      <c r="F49" s="18">
        <f t="shared" si="10"/>
        <v>0</v>
      </c>
      <c r="G49" s="18">
        <f t="shared" si="10"/>
        <v>0</v>
      </c>
      <c r="H49" s="18">
        <f t="shared" si="11"/>
        <v>0</v>
      </c>
      <c r="I49" s="18">
        <f t="shared" si="12"/>
        <v>0</v>
      </c>
      <c r="J49" s="18">
        <f t="shared" si="12"/>
        <v>424816.48</v>
      </c>
      <c r="K49" s="17">
        <v>201.76512942293991</v>
      </c>
      <c r="L49" s="41">
        <f t="shared" si="13"/>
        <v>0</v>
      </c>
      <c r="M49" s="42">
        <f t="shared" si="14"/>
        <v>-1</v>
      </c>
    </row>
    <row r="50" spans="1:13" x14ac:dyDescent="0.35">
      <c r="A50" s="29" t="s">
        <v>18</v>
      </c>
      <c r="B50" s="18">
        <f t="shared" si="9"/>
        <v>0</v>
      </c>
      <c r="C50" s="18">
        <f t="shared" si="8"/>
        <v>0</v>
      </c>
      <c r="D50" s="18">
        <f t="shared" si="8"/>
        <v>0</v>
      </c>
      <c r="E50" s="18">
        <f t="shared" si="8"/>
        <v>0</v>
      </c>
      <c r="F50" s="18">
        <f t="shared" si="10"/>
        <v>0</v>
      </c>
      <c r="G50" s="18">
        <f t="shared" si="10"/>
        <v>0</v>
      </c>
      <c r="H50" s="18">
        <f t="shared" si="11"/>
        <v>0</v>
      </c>
      <c r="I50" s="18">
        <f t="shared" si="12"/>
        <v>0</v>
      </c>
      <c r="J50" s="18">
        <f t="shared" si="12"/>
        <v>0</v>
      </c>
      <c r="K50" s="17">
        <v>0</v>
      </c>
      <c r="L50" s="41">
        <f t="shared" si="13"/>
        <v>0</v>
      </c>
      <c r="M50" s="42">
        <f t="shared" si="14"/>
        <v>0</v>
      </c>
    </row>
    <row r="51" spans="1:13" x14ac:dyDescent="0.35">
      <c r="A51" s="29" t="s">
        <v>19</v>
      </c>
      <c r="B51" s="18">
        <f t="shared" si="9"/>
        <v>0</v>
      </c>
      <c r="C51" s="18">
        <f t="shared" si="8"/>
        <v>0</v>
      </c>
      <c r="D51" s="18">
        <f t="shared" si="8"/>
        <v>0</v>
      </c>
      <c r="E51" s="18">
        <f t="shared" si="8"/>
        <v>0</v>
      </c>
      <c r="F51" s="18">
        <f t="shared" si="10"/>
        <v>0</v>
      </c>
      <c r="G51" s="18">
        <f t="shared" si="10"/>
        <v>0</v>
      </c>
      <c r="H51" s="18">
        <f t="shared" si="11"/>
        <v>0</v>
      </c>
      <c r="I51" s="18">
        <f t="shared" si="12"/>
        <v>0</v>
      </c>
      <c r="J51" s="18">
        <f t="shared" si="12"/>
        <v>0</v>
      </c>
      <c r="K51" s="17">
        <v>0</v>
      </c>
      <c r="L51" s="41">
        <f t="shared" si="13"/>
        <v>0</v>
      </c>
      <c r="M51" s="42">
        <f t="shared" si="14"/>
        <v>0</v>
      </c>
    </row>
    <row r="52" spans="1:13" x14ac:dyDescent="0.35">
      <c r="A52" s="29" t="s">
        <v>20</v>
      </c>
      <c r="B52" s="18">
        <f t="shared" si="9"/>
        <v>0</v>
      </c>
      <c r="C52" s="18">
        <f t="shared" si="8"/>
        <v>0</v>
      </c>
      <c r="D52" s="40">
        <f t="shared" si="8"/>
        <v>0</v>
      </c>
      <c r="E52" s="18">
        <f t="shared" si="8"/>
        <v>0</v>
      </c>
      <c r="F52" s="18">
        <f>IF(D52=0,0,B52/D52)</f>
        <v>0</v>
      </c>
      <c r="G52" s="18">
        <f t="shared" si="10"/>
        <v>0</v>
      </c>
      <c r="H52" s="18">
        <f>IF(D52+E52=0,0,(B52+C52)/(D52+E52))</f>
        <v>0</v>
      </c>
      <c r="I52" s="18">
        <f t="shared" si="12"/>
        <v>0</v>
      </c>
      <c r="J52" s="18">
        <f t="shared" si="12"/>
        <v>0</v>
      </c>
      <c r="K52" s="17">
        <v>0</v>
      </c>
      <c r="L52" s="41">
        <f t="shared" si="13"/>
        <v>0</v>
      </c>
      <c r="M52" s="42">
        <f t="shared" si="14"/>
        <v>0</v>
      </c>
    </row>
    <row r="53" spans="1:13" x14ac:dyDescent="0.35">
      <c r="A53" s="29" t="s">
        <v>21</v>
      </c>
      <c r="B53" s="18">
        <f t="shared" si="9"/>
        <v>0</v>
      </c>
      <c r="C53" s="18">
        <f t="shared" si="8"/>
        <v>0</v>
      </c>
      <c r="D53" s="18">
        <f t="shared" si="8"/>
        <v>0</v>
      </c>
      <c r="E53" s="18">
        <f t="shared" si="8"/>
        <v>0</v>
      </c>
      <c r="F53" s="18">
        <f t="shared" si="10"/>
        <v>0</v>
      </c>
      <c r="G53" s="18">
        <f t="shared" si="10"/>
        <v>0</v>
      </c>
      <c r="H53" s="18">
        <f t="shared" si="11"/>
        <v>0</v>
      </c>
      <c r="I53" s="18">
        <f t="shared" si="12"/>
        <v>0</v>
      </c>
      <c r="J53" s="18">
        <f t="shared" si="12"/>
        <v>0</v>
      </c>
      <c r="K53" s="17">
        <v>0</v>
      </c>
      <c r="L53" s="41">
        <f t="shared" si="13"/>
        <v>0</v>
      </c>
      <c r="M53" s="42">
        <f t="shared" si="14"/>
        <v>0</v>
      </c>
    </row>
    <row r="54" spans="1:13" x14ac:dyDescent="0.35">
      <c r="A54" s="29" t="s">
        <v>22</v>
      </c>
      <c r="B54" s="18">
        <f t="shared" si="9"/>
        <v>0</v>
      </c>
      <c r="C54" s="18">
        <f t="shared" si="8"/>
        <v>0</v>
      </c>
      <c r="D54" s="18">
        <f t="shared" si="8"/>
        <v>0</v>
      </c>
      <c r="E54" s="18">
        <f t="shared" si="8"/>
        <v>0</v>
      </c>
      <c r="F54" s="18">
        <f t="shared" si="10"/>
        <v>0</v>
      </c>
      <c r="G54" s="18">
        <f t="shared" si="10"/>
        <v>0</v>
      </c>
      <c r="H54" s="18">
        <f t="shared" si="11"/>
        <v>0</v>
      </c>
      <c r="I54" s="18">
        <f t="shared" si="12"/>
        <v>0</v>
      </c>
      <c r="J54" s="18">
        <f t="shared" si="12"/>
        <v>0</v>
      </c>
      <c r="K54" s="17">
        <v>0</v>
      </c>
      <c r="L54" s="41">
        <f t="shared" si="13"/>
        <v>0</v>
      </c>
      <c r="M54" s="42">
        <f t="shared" si="14"/>
        <v>0</v>
      </c>
    </row>
    <row r="55" spans="1:13" x14ac:dyDescent="0.35">
      <c r="A55" s="29" t="s">
        <v>23</v>
      </c>
      <c r="B55" s="18">
        <f t="shared" si="9"/>
        <v>21796405.890000001</v>
      </c>
      <c r="C55" s="18">
        <f t="shared" si="8"/>
        <v>10020796.709999999</v>
      </c>
      <c r="D55" s="18">
        <f t="shared" si="8"/>
        <v>63745.74</v>
      </c>
      <c r="E55" s="18">
        <f t="shared" si="8"/>
        <v>46027.58</v>
      </c>
      <c r="F55" s="18">
        <f t="shared" si="10"/>
        <v>341.92725490362182</v>
      </c>
      <c r="G55" s="18">
        <f t="shared" si="10"/>
        <v>217.71287367269795</v>
      </c>
      <c r="H55" s="18">
        <f t="shared" si="11"/>
        <v>289.84458700893805</v>
      </c>
      <c r="I55" s="18">
        <f t="shared" si="12"/>
        <v>17552628.440000001</v>
      </c>
      <c r="J55" s="18">
        <f t="shared" si="12"/>
        <v>7749435.5899999999</v>
      </c>
      <c r="K55" s="17">
        <v>272.64317524099499</v>
      </c>
      <c r="L55" s="41">
        <f t="shared" si="13"/>
        <v>0.24177447067295177</v>
      </c>
      <c r="M55" s="42">
        <f t="shared" si="14"/>
        <v>6.309129782081789E-2</v>
      </c>
    </row>
    <row r="56" spans="1:13" x14ac:dyDescent="0.35">
      <c r="A56" s="29" t="s">
        <v>24</v>
      </c>
      <c r="B56" s="18">
        <f t="shared" si="9"/>
        <v>0</v>
      </c>
      <c r="C56" s="18">
        <f t="shared" si="8"/>
        <v>0</v>
      </c>
      <c r="D56" s="18">
        <f t="shared" si="8"/>
        <v>0</v>
      </c>
      <c r="E56" s="18">
        <f t="shared" si="8"/>
        <v>0</v>
      </c>
      <c r="F56" s="18">
        <f>IF(D56=0,0,B56/D56)</f>
        <v>0</v>
      </c>
      <c r="G56" s="18">
        <f t="shared" si="10"/>
        <v>0</v>
      </c>
      <c r="H56" s="18">
        <f t="shared" si="11"/>
        <v>0</v>
      </c>
      <c r="I56" s="18">
        <f t="shared" si="12"/>
        <v>0</v>
      </c>
      <c r="J56" s="18">
        <f t="shared" si="12"/>
        <v>0</v>
      </c>
      <c r="K56" s="17">
        <v>0</v>
      </c>
      <c r="L56" s="41">
        <f t="shared" si="13"/>
        <v>0</v>
      </c>
      <c r="M56" s="42">
        <f t="shared" si="14"/>
        <v>0</v>
      </c>
    </row>
    <row r="57" spans="1:13" x14ac:dyDescent="0.35">
      <c r="A57" s="29" t="s">
        <v>25</v>
      </c>
      <c r="B57" s="18">
        <f t="shared" si="9"/>
        <v>0</v>
      </c>
      <c r="C57" s="18">
        <f t="shared" si="8"/>
        <v>0</v>
      </c>
      <c r="D57" s="18">
        <f t="shared" si="8"/>
        <v>0</v>
      </c>
      <c r="E57" s="18">
        <f>SUMIFS(E$7:E$19,$A$7:$A$19,$A57)+SUMIFS(E$27:E$39,$A$27:$A$39,$A57)</f>
        <v>0</v>
      </c>
      <c r="F57" s="18">
        <f>IF(D57=0,0,B57/D57)</f>
        <v>0</v>
      </c>
      <c r="G57" s="18">
        <f t="shared" si="10"/>
        <v>0</v>
      </c>
      <c r="H57" s="18">
        <f t="shared" si="11"/>
        <v>0</v>
      </c>
      <c r="I57" s="18">
        <f t="shared" si="12"/>
        <v>0</v>
      </c>
      <c r="J57" s="18">
        <f t="shared" si="12"/>
        <v>0</v>
      </c>
      <c r="K57" s="17">
        <v>0</v>
      </c>
      <c r="L57" s="41">
        <f t="shared" si="13"/>
        <v>0</v>
      </c>
      <c r="M57" s="42">
        <f t="shared" si="14"/>
        <v>0</v>
      </c>
    </row>
    <row r="58" spans="1:13" x14ac:dyDescent="0.35">
      <c r="A58" s="29" t="s">
        <v>26</v>
      </c>
      <c r="B58" s="18">
        <f t="shared" si="9"/>
        <v>50796146</v>
      </c>
      <c r="C58" s="18">
        <f t="shared" si="8"/>
        <v>2240264</v>
      </c>
      <c r="D58" s="40">
        <f t="shared" si="8"/>
        <v>153419</v>
      </c>
      <c r="E58" s="18">
        <f t="shared" si="8"/>
        <v>11260</v>
      </c>
      <c r="F58" s="18">
        <f t="shared" si="10"/>
        <v>331.09423213552429</v>
      </c>
      <c r="G58" s="18">
        <f t="shared" si="10"/>
        <v>198.95772646536412</v>
      </c>
      <c r="H58" s="18">
        <f t="shared" si="11"/>
        <v>322.0593396850843</v>
      </c>
      <c r="I58" s="18">
        <f t="shared" si="12"/>
        <v>50760669</v>
      </c>
      <c r="J58" s="18">
        <f t="shared" si="12"/>
        <v>1578608</v>
      </c>
      <c r="K58" s="17">
        <v>321.16010046458365</v>
      </c>
      <c r="L58" s="41">
        <f t="shared" si="13"/>
        <v>6.9890725829480299E-4</v>
      </c>
      <c r="M58" s="42">
        <f t="shared" si="14"/>
        <v>2.7999717872793837E-3</v>
      </c>
    </row>
    <row r="59" spans="1:13" s="1" customFormat="1" thickBot="1" x14ac:dyDescent="0.35">
      <c r="A59" s="30" t="s">
        <v>27</v>
      </c>
      <c r="B59" s="45">
        <f>SUM(B47:B58)</f>
        <v>72592551.890000001</v>
      </c>
      <c r="C59" s="45">
        <f>SUM(C47:C58)</f>
        <v>12261060.709999999</v>
      </c>
      <c r="D59" s="45">
        <f>SUM(D47:D58)</f>
        <v>217164.74</v>
      </c>
      <c r="E59" s="45">
        <f>SUM(E47:E58)</f>
        <v>57287.58</v>
      </c>
      <c r="F59" s="45">
        <f>IF(D59=0,0,B59/D59)</f>
        <v>334.27411784251905</v>
      </c>
      <c r="G59" s="45">
        <f>IF(E59=0,0,C59/E59)</f>
        <v>214.02650818903501</v>
      </c>
      <c r="H59" s="45">
        <f>IF(D59+E59=0,0,(B59+C59)/(D59+E59))</f>
        <v>309.17433162889637</v>
      </c>
      <c r="I59" s="45">
        <f>SUM(I47:I58)</f>
        <v>68313297.439999998</v>
      </c>
      <c r="J59" s="45">
        <f>SUM(J47:J58)</f>
        <v>9752860.0700000003</v>
      </c>
      <c r="K59" s="51">
        <v>316.95999999999998</v>
      </c>
      <c r="L59" s="46">
        <f>IF(I59=0,0,(B59-I59)/I59)</f>
        <v>6.2641602884980038E-2</v>
      </c>
      <c r="M59" s="47">
        <f>IF(K59=0,0,(H59-K59)/K59)</f>
        <v>-2.4563567551437442E-2</v>
      </c>
    </row>
    <row r="62" spans="1:13" x14ac:dyDescent="0.35">
      <c r="I62" s="16"/>
    </row>
    <row r="64" spans="1:13" x14ac:dyDescent="0.35">
      <c r="I64" s="16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44000000000000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4" max="16383" man="1"/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2:M64"/>
  <sheetViews>
    <sheetView showZeros="0" topLeftCell="A45" zoomScaleNormal="100" workbookViewId="0">
      <selection activeCell="E39" sqref="E39"/>
    </sheetView>
  </sheetViews>
  <sheetFormatPr baseColWidth="10" defaultColWidth="9" defaultRowHeight="15.5" x14ac:dyDescent="0.35"/>
  <cols>
    <col min="1" max="1" width="20.58203125" style="7" customWidth="1"/>
    <col min="2" max="2" width="15.33203125" style="6" customWidth="1"/>
    <col min="3" max="3" width="11.75" style="6" customWidth="1"/>
    <col min="4" max="4" width="12.25" style="6" customWidth="1"/>
    <col min="5" max="5" width="10.75" style="6" customWidth="1"/>
    <col min="6" max="8" width="10" style="6" customWidth="1"/>
    <col min="9" max="9" width="13.83203125" style="6" bestFit="1" customWidth="1"/>
    <col min="10" max="10" width="11.75" style="6" bestFit="1" customWidth="1"/>
    <col min="11" max="11" width="9.25" style="6" customWidth="1"/>
    <col min="12" max="13" width="10" style="6" customWidth="1"/>
    <col min="14" max="16384" width="9" style="6"/>
  </cols>
  <sheetData>
    <row r="2" spans="1:13" ht="20" x14ac:dyDescent="0.4">
      <c r="A2" s="73" t="str">
        <f>"MÅLESTATISTIKK FOR TAKTEKKERE - 1. HALVÅR "&amp;FORS!$A$14</f>
        <v>MÅLESTATISTIKK FOR TAKTEKKERE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61">
        <v>0</v>
      </c>
      <c r="C7" s="61"/>
      <c r="D7" s="61">
        <v>0</v>
      </c>
      <c r="E7" s="61"/>
      <c r="F7" s="18">
        <f>IF(D7=0,0,B7/D7)</f>
        <v>0</v>
      </c>
      <c r="G7" s="18">
        <f>IF(E7=0,0,C7/E7)</f>
        <v>0</v>
      </c>
      <c r="H7" s="18">
        <f>IF(D7+E7=0,0,(B7+C7)/(D7+E7))</f>
        <v>0</v>
      </c>
      <c r="I7" s="17">
        <v>0</v>
      </c>
      <c r="J7" s="17"/>
      <c r="K7" s="17">
        <v>0</v>
      </c>
      <c r="L7" s="41">
        <f>IF(I7=0,0,(B7-I7)/I7)</f>
        <v>0</v>
      </c>
      <c r="M7" s="42">
        <f>IF(K7=0,0,(H7-K7)/K7)</f>
        <v>0</v>
      </c>
    </row>
    <row r="8" spans="1:13" x14ac:dyDescent="0.35">
      <c r="A8" s="29" t="s">
        <v>15</v>
      </c>
      <c r="B8" s="61">
        <v>1151010.56</v>
      </c>
      <c r="C8" s="61"/>
      <c r="D8" s="61">
        <v>4226.3</v>
      </c>
      <c r="E8" s="61"/>
      <c r="F8" s="18">
        <f t="shared" ref="F8:G18" si="0">IF(D8=0,0,B8/D8)</f>
        <v>272.34473653077163</v>
      </c>
      <c r="G8" s="18">
        <f t="shared" si="0"/>
        <v>0</v>
      </c>
      <c r="H8" s="18">
        <f t="shared" ref="H8:H18" si="1">IF(D8+E8=0,0,(B8+C8)/(D8+E8))</f>
        <v>272.34473653077163</v>
      </c>
      <c r="I8" s="17"/>
      <c r="J8" s="17"/>
      <c r="K8" s="17"/>
      <c r="L8" s="41">
        <f>IF(I8=0,0,(B8-I8)/I8)</f>
        <v>0</v>
      </c>
      <c r="M8" s="42">
        <f t="shared" ref="M8:M18" si="2">IF(K8=0,0,(H8-K8)/K8)</f>
        <v>0</v>
      </c>
    </row>
    <row r="9" spans="1:13" x14ac:dyDescent="0.35">
      <c r="A9" s="29" t="s">
        <v>17</v>
      </c>
      <c r="B9" s="61"/>
      <c r="C9" s="61"/>
      <c r="D9" s="61"/>
      <c r="E9" s="61"/>
      <c r="F9" s="18">
        <f t="shared" si="0"/>
        <v>0</v>
      </c>
      <c r="G9" s="18">
        <f t="shared" si="0"/>
        <v>0</v>
      </c>
      <c r="H9" s="18">
        <f t="shared" si="1"/>
        <v>0</v>
      </c>
      <c r="I9" s="17"/>
      <c r="J9" s="17"/>
      <c r="K9" s="17">
        <v>0</v>
      </c>
      <c r="L9" s="41">
        <f t="shared" ref="L9:L18" si="3">IF(I9=0,0,(B9-I9)/I9)</f>
        <v>0</v>
      </c>
      <c r="M9" s="42">
        <f t="shared" si="2"/>
        <v>0</v>
      </c>
    </row>
    <row r="10" spans="1:13" x14ac:dyDescent="0.35">
      <c r="A10" s="29" t="s">
        <v>18</v>
      </c>
      <c r="B10" s="61"/>
      <c r="C10" s="61"/>
      <c r="D10" s="61"/>
      <c r="E10" s="61"/>
      <c r="F10" s="18">
        <f t="shared" si="0"/>
        <v>0</v>
      </c>
      <c r="G10" s="18">
        <f t="shared" si="0"/>
        <v>0</v>
      </c>
      <c r="H10" s="18">
        <f t="shared" si="1"/>
        <v>0</v>
      </c>
      <c r="I10" s="17"/>
      <c r="J10" s="17"/>
      <c r="K10" s="17">
        <v>0</v>
      </c>
      <c r="L10" s="41">
        <f t="shared" si="3"/>
        <v>0</v>
      </c>
      <c r="M10" s="42">
        <f t="shared" si="2"/>
        <v>0</v>
      </c>
    </row>
    <row r="11" spans="1:13" x14ac:dyDescent="0.35">
      <c r="A11" s="29" t="s">
        <v>19</v>
      </c>
      <c r="B11" s="61">
        <v>684546.2</v>
      </c>
      <c r="C11" s="61">
        <v>55635.68</v>
      </c>
      <c r="D11" s="61">
        <v>1642.27</v>
      </c>
      <c r="E11" s="61">
        <v>298.2</v>
      </c>
      <c r="F11" s="18">
        <f t="shared" si="0"/>
        <v>416.8292668075286</v>
      </c>
      <c r="G11" s="18">
        <f t="shared" si="0"/>
        <v>186.5716968477532</v>
      </c>
      <c r="H11" s="18">
        <f t="shared" si="1"/>
        <v>381.44463970069108</v>
      </c>
      <c r="I11" s="17">
        <v>1319617</v>
      </c>
      <c r="J11" s="17">
        <v>130636</v>
      </c>
      <c r="K11" s="17">
        <v>343.39</v>
      </c>
      <c r="L11" s="41">
        <f t="shared" si="3"/>
        <v>-0.4812538789663971</v>
      </c>
      <c r="M11" s="42">
        <f t="shared" si="2"/>
        <v>0.11082046565331286</v>
      </c>
    </row>
    <row r="12" spans="1:13" x14ac:dyDescent="0.35">
      <c r="A12" s="29" t="s">
        <v>20</v>
      </c>
      <c r="B12" s="61"/>
      <c r="C12" s="61"/>
      <c r="D12" s="61"/>
      <c r="E12" s="61"/>
      <c r="F12" s="18">
        <f t="shared" si="0"/>
        <v>0</v>
      </c>
      <c r="G12" s="18">
        <f t="shared" si="0"/>
        <v>0</v>
      </c>
      <c r="H12" s="18">
        <f t="shared" si="1"/>
        <v>0</v>
      </c>
      <c r="I12" s="17"/>
      <c r="J12" s="17"/>
      <c r="K12" s="17">
        <v>0</v>
      </c>
      <c r="L12" s="41">
        <f t="shared" si="3"/>
        <v>0</v>
      </c>
      <c r="M12" s="42">
        <f t="shared" si="2"/>
        <v>0</v>
      </c>
    </row>
    <row r="13" spans="1:13" x14ac:dyDescent="0.35">
      <c r="A13" s="29" t="s">
        <v>21</v>
      </c>
      <c r="B13" s="61">
        <v>3943115.24</v>
      </c>
      <c r="C13" s="61"/>
      <c r="D13" s="61">
        <v>13302</v>
      </c>
      <c r="E13" s="61"/>
      <c r="F13" s="18">
        <f t="shared" si="0"/>
        <v>296.43025409712828</v>
      </c>
      <c r="G13" s="18">
        <f t="shared" si="0"/>
        <v>0</v>
      </c>
      <c r="H13" s="18">
        <f t="shared" si="1"/>
        <v>296.43025409712828</v>
      </c>
      <c r="I13" s="17">
        <v>4461131.5</v>
      </c>
      <c r="J13" s="17"/>
      <c r="K13" s="17">
        <v>324.52</v>
      </c>
      <c r="L13" s="41">
        <f t="shared" si="3"/>
        <v>-0.11611768449327256</v>
      </c>
      <c r="M13" s="42">
        <f t="shared" si="2"/>
        <v>-8.6557826645111857E-2</v>
      </c>
    </row>
    <row r="14" spans="1:13" x14ac:dyDescent="0.35">
      <c r="A14" s="29" t="s">
        <v>22</v>
      </c>
      <c r="B14" s="61">
        <v>1525563.93</v>
      </c>
      <c r="C14" s="61"/>
      <c r="D14" s="61">
        <v>4247</v>
      </c>
      <c r="E14" s="61"/>
      <c r="F14" s="18">
        <f t="shared" si="0"/>
        <v>359.20977866729453</v>
      </c>
      <c r="G14" s="18">
        <f t="shared" si="0"/>
        <v>0</v>
      </c>
      <c r="H14" s="18">
        <f t="shared" si="1"/>
        <v>359.20977866729453</v>
      </c>
      <c r="I14" s="17">
        <v>1412344.64</v>
      </c>
      <c r="J14" s="17">
        <v>51097</v>
      </c>
      <c r="K14" s="17">
        <v>373.78</v>
      </c>
      <c r="L14" s="41">
        <f t="shared" si="3"/>
        <v>8.016406675356523E-2</v>
      </c>
      <c r="M14" s="42">
        <f t="shared" si="2"/>
        <v>-3.8980740897601382E-2</v>
      </c>
    </row>
    <row r="15" spans="1:13" x14ac:dyDescent="0.35">
      <c r="A15" s="29" t="s">
        <v>23</v>
      </c>
      <c r="B15" s="61">
        <v>2330407.81</v>
      </c>
      <c r="C15" s="61">
        <v>793524.12</v>
      </c>
      <c r="D15" s="61">
        <v>5548.7</v>
      </c>
      <c r="E15" s="61">
        <v>5122.1000000000004</v>
      </c>
      <c r="F15" s="18">
        <f t="shared" si="0"/>
        <v>419.9916755276011</v>
      </c>
      <c r="G15" s="18">
        <f t="shared" si="0"/>
        <v>154.92163760957419</v>
      </c>
      <c r="H15" s="18">
        <f t="shared" si="1"/>
        <v>292.75517580687489</v>
      </c>
      <c r="I15" s="19">
        <v>1940638</v>
      </c>
      <c r="J15" s="17">
        <v>112035</v>
      </c>
      <c r="K15" s="17">
        <v>374.58</v>
      </c>
      <c r="L15" s="41">
        <f t="shared" si="3"/>
        <v>0.20084622170646976</v>
      </c>
      <c r="M15" s="42">
        <f t="shared" si="2"/>
        <v>-0.21844418867298068</v>
      </c>
    </row>
    <row r="16" spans="1:13" x14ac:dyDescent="0.35">
      <c r="A16" s="29" t="s">
        <v>24</v>
      </c>
      <c r="B16" s="61"/>
      <c r="C16" s="61"/>
      <c r="D16" s="61"/>
      <c r="E16" s="61"/>
      <c r="F16" s="18">
        <f t="shared" si="0"/>
        <v>0</v>
      </c>
      <c r="G16" s="18">
        <f t="shared" si="0"/>
        <v>0</v>
      </c>
      <c r="H16" s="18">
        <f t="shared" si="1"/>
        <v>0</v>
      </c>
      <c r="I16" s="17"/>
      <c r="J16" s="17"/>
      <c r="K16" s="17">
        <v>0</v>
      </c>
      <c r="L16" s="41">
        <f t="shared" si="3"/>
        <v>0</v>
      </c>
      <c r="M16" s="42">
        <f t="shared" si="2"/>
        <v>0</v>
      </c>
    </row>
    <row r="17" spans="1:13" x14ac:dyDescent="0.35">
      <c r="A17" s="29" t="s">
        <v>25</v>
      </c>
      <c r="B17" s="61"/>
      <c r="C17" s="61"/>
      <c r="D17" s="61"/>
      <c r="E17" s="61"/>
      <c r="F17" s="18">
        <f t="shared" si="0"/>
        <v>0</v>
      </c>
      <c r="G17" s="18">
        <f t="shared" si="0"/>
        <v>0</v>
      </c>
      <c r="H17" s="18">
        <f t="shared" si="1"/>
        <v>0</v>
      </c>
      <c r="I17" s="17"/>
      <c r="J17" s="17"/>
      <c r="K17" s="17">
        <v>0</v>
      </c>
      <c r="L17" s="41">
        <f t="shared" si="3"/>
        <v>0</v>
      </c>
      <c r="M17" s="42">
        <f t="shared" si="2"/>
        <v>0</v>
      </c>
    </row>
    <row r="18" spans="1:13" x14ac:dyDescent="0.35">
      <c r="A18" s="29" t="s">
        <v>26</v>
      </c>
      <c r="B18" s="61">
        <v>3850859.27</v>
      </c>
      <c r="C18" s="61">
        <v>286673.64</v>
      </c>
      <c r="D18" s="61">
        <v>9066.1</v>
      </c>
      <c r="E18" s="61">
        <v>1572</v>
      </c>
      <c r="F18" s="18">
        <f t="shared" si="0"/>
        <v>424.75367247217656</v>
      </c>
      <c r="G18" s="18">
        <f t="shared" si="0"/>
        <v>182.36236641221376</v>
      </c>
      <c r="H18" s="18">
        <f t="shared" si="1"/>
        <v>388.93532773709592</v>
      </c>
      <c r="I18" s="19">
        <v>2870507.27</v>
      </c>
      <c r="J18" s="17">
        <v>515809.07</v>
      </c>
      <c r="K18" s="17">
        <v>340.22</v>
      </c>
      <c r="L18" s="41">
        <f t="shared" si="3"/>
        <v>0.34152569834808327</v>
      </c>
      <c r="M18" s="42">
        <f t="shared" si="2"/>
        <v>0.14318772481657718</v>
      </c>
    </row>
    <row r="19" spans="1:13" s="1" customFormat="1" thickBot="1" x14ac:dyDescent="0.35">
      <c r="A19" s="30" t="s">
        <v>27</v>
      </c>
      <c r="B19" s="31">
        <f>SUM(B7:B18)</f>
        <v>13485503.01</v>
      </c>
      <c r="C19" s="31">
        <f>SUM(C7:C18)</f>
        <v>1135833.44</v>
      </c>
      <c r="D19" s="31">
        <f>SUM(D7:D18)</f>
        <v>38032.370000000003</v>
      </c>
      <c r="E19" s="31">
        <f>SUM(E7:E18)</f>
        <v>6992.3</v>
      </c>
      <c r="F19" s="31">
        <f>IF(D19=0,0,B19/D19)</f>
        <v>354.57961231445739</v>
      </c>
      <c r="G19" s="31">
        <f>IF(E19=0,0,C19/E19)</f>
        <v>162.44060466513164</v>
      </c>
      <c r="H19" s="31">
        <f>IF(D19+E19=0,0,(B19+C19)/(D19+E19))</f>
        <v>324.74055778754177</v>
      </c>
      <c r="I19" s="31">
        <f>SUM(I7:I18)</f>
        <v>12004238.41</v>
      </c>
      <c r="J19" s="31">
        <f>SUM(J7:J18)</f>
        <v>809577.07000000007</v>
      </c>
      <c r="K19" s="32">
        <v>343.36</v>
      </c>
      <c r="L19" s="43">
        <f>IF(I19=0,0,(B19-I19)/I19)</f>
        <v>0.12339513340271951</v>
      </c>
      <c r="M19" s="44">
        <f>IF(K19=0,0,(H19-K19)/K19)</f>
        <v>-5.422717326554706E-2</v>
      </c>
    </row>
    <row r="22" spans="1:13" ht="20" x14ac:dyDescent="0.4">
      <c r="A22" s="73" t="str">
        <f>"MÅLESTATISTIKK FOR TAKTEKKERE - 2. HALVÅR "&amp;FORS!$A$14</f>
        <v>MÅLESTATISTIKK FOR TAKTEKKERE - 2. HALVÅR 2022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ht="16" thickBo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20"/>
      <c r="B24" s="21" t="s">
        <v>4</v>
      </c>
      <c r="C24" s="22"/>
      <c r="D24" s="21" t="s">
        <v>5</v>
      </c>
      <c r="E24" s="22"/>
      <c r="F24" s="21" t="str">
        <f>"Fortjeneste 2. halvår  "&amp;FORS!$A$14-0</f>
        <v>Fortjeneste 2. halvår  2022</v>
      </c>
      <c r="G24" s="23"/>
      <c r="H24" s="22"/>
      <c r="I24" s="21" t="str">
        <f>" 2. halvår  "&amp;FORS!$A$14-1</f>
        <v xml:space="preserve"> 2. halvår  2021</v>
      </c>
      <c r="J24" s="23"/>
      <c r="K24" s="22"/>
      <c r="L24" s="21" t="s">
        <v>6</v>
      </c>
      <c r="M24" s="24"/>
    </row>
    <row r="25" spans="1:13" x14ac:dyDescent="0.35">
      <c r="A25" s="25"/>
      <c r="B25" s="9" t="s">
        <v>7</v>
      </c>
      <c r="C25" s="9" t="s">
        <v>7</v>
      </c>
      <c r="D25" s="9" t="s">
        <v>7</v>
      </c>
      <c r="E25" s="9" t="s">
        <v>7</v>
      </c>
      <c r="F25" s="9" t="s">
        <v>7</v>
      </c>
      <c r="G25" s="9" t="s">
        <v>7</v>
      </c>
      <c r="H25" s="10" t="s">
        <v>8</v>
      </c>
      <c r="I25" s="9" t="s">
        <v>7</v>
      </c>
      <c r="J25" s="9" t="s">
        <v>7</v>
      </c>
      <c r="K25" s="10" t="s">
        <v>9</v>
      </c>
      <c r="L25" s="9" t="s">
        <v>7</v>
      </c>
      <c r="M25" s="26" t="s">
        <v>9</v>
      </c>
    </row>
    <row r="26" spans="1:13" x14ac:dyDescent="0.35">
      <c r="A26" s="27"/>
      <c r="B26" s="11" t="s">
        <v>10</v>
      </c>
      <c r="C26" s="11" t="s">
        <v>11</v>
      </c>
      <c r="D26" s="11" t="s">
        <v>10</v>
      </c>
      <c r="E26" s="11" t="s">
        <v>11</v>
      </c>
      <c r="F26" s="11" t="s">
        <v>10</v>
      </c>
      <c r="G26" s="11" t="s">
        <v>11</v>
      </c>
      <c r="H26" s="12" t="s">
        <v>12</v>
      </c>
      <c r="I26" s="11" t="s">
        <v>10</v>
      </c>
      <c r="J26" s="11" t="s">
        <v>11</v>
      </c>
      <c r="K26" s="12" t="s">
        <v>13</v>
      </c>
      <c r="L26" s="11" t="s">
        <v>10</v>
      </c>
      <c r="M26" s="28" t="s">
        <v>13</v>
      </c>
    </row>
    <row r="27" spans="1:13" x14ac:dyDescent="0.35">
      <c r="A27" s="29" t="s">
        <v>14</v>
      </c>
      <c r="B27" s="61"/>
      <c r="C27" s="61"/>
      <c r="D27" s="61"/>
      <c r="E27" s="61"/>
      <c r="F27" s="18">
        <f t="shared" ref="F27:G38" si="4">IF(D27=0,0,B27/D27)</f>
        <v>0</v>
      </c>
      <c r="G27" s="18">
        <f t="shared" si="4"/>
        <v>0</v>
      </c>
      <c r="H27" s="18">
        <f>IF(D27+E27=0,0,(B27+C27)/(D27+E27))</f>
        <v>0</v>
      </c>
      <c r="I27" s="17"/>
      <c r="J27" s="17"/>
      <c r="K27" s="17"/>
      <c r="L27" s="41">
        <f>IF(I27=0,0,(B27-I27)/I27)</f>
        <v>0</v>
      </c>
      <c r="M27" s="42">
        <f>IF(K27=0,0,(H27-K27)/K27)</f>
        <v>0</v>
      </c>
    </row>
    <row r="28" spans="1:13" x14ac:dyDescent="0.35">
      <c r="A28" s="29" t="s">
        <v>15</v>
      </c>
      <c r="B28" s="61">
        <v>80494.289999999994</v>
      </c>
      <c r="C28" s="61"/>
      <c r="D28" s="61">
        <v>181.5</v>
      </c>
      <c r="E28" s="61"/>
      <c r="F28" s="18">
        <f t="shared" si="4"/>
        <v>443.49471074380159</v>
      </c>
      <c r="G28" s="18">
        <f t="shared" si="4"/>
        <v>0</v>
      </c>
      <c r="H28" s="18">
        <f t="shared" ref="H28:H38" si="5">IF(D28+E28=0,0,(B28+C28)/(D28+E28))</f>
        <v>443.49471074380159</v>
      </c>
      <c r="I28" s="19"/>
      <c r="J28" s="17"/>
      <c r="K28" s="17"/>
      <c r="L28" s="41">
        <f t="shared" ref="L28:L39" si="6">IF(I28=0,0,(B28-I28)/I28)</f>
        <v>0</v>
      </c>
      <c r="M28" s="42">
        <f t="shared" ref="M28:M39" si="7">IF(K28=0,0,(H28-K28)/K28)</f>
        <v>0</v>
      </c>
    </row>
    <row r="29" spans="1:13" x14ac:dyDescent="0.35">
      <c r="A29" s="29" t="s">
        <v>17</v>
      </c>
      <c r="B29" s="61"/>
      <c r="C29" s="61"/>
      <c r="D29" s="61"/>
      <c r="E29" s="61"/>
      <c r="F29" s="18">
        <f t="shared" si="4"/>
        <v>0</v>
      </c>
      <c r="G29" s="18">
        <f t="shared" si="4"/>
        <v>0</v>
      </c>
      <c r="H29" s="18">
        <f t="shared" si="5"/>
        <v>0</v>
      </c>
      <c r="I29" s="17"/>
      <c r="J29" s="17"/>
      <c r="K29" s="17">
        <v>0</v>
      </c>
      <c r="L29" s="41">
        <f t="shared" si="6"/>
        <v>0</v>
      </c>
      <c r="M29" s="42">
        <f t="shared" si="7"/>
        <v>0</v>
      </c>
    </row>
    <row r="30" spans="1:13" x14ac:dyDescent="0.35">
      <c r="A30" s="29" t="s">
        <v>18</v>
      </c>
      <c r="B30" s="61"/>
      <c r="C30" s="61"/>
      <c r="D30" s="61"/>
      <c r="E30" s="61"/>
      <c r="F30" s="18">
        <f t="shared" si="4"/>
        <v>0</v>
      </c>
      <c r="G30" s="18">
        <f t="shared" si="4"/>
        <v>0</v>
      </c>
      <c r="H30" s="18">
        <f t="shared" si="5"/>
        <v>0</v>
      </c>
      <c r="I30" s="17"/>
      <c r="J30" s="17"/>
      <c r="K30" s="17">
        <v>0</v>
      </c>
      <c r="L30" s="41">
        <f t="shared" si="6"/>
        <v>0</v>
      </c>
      <c r="M30" s="42">
        <f t="shared" si="7"/>
        <v>0</v>
      </c>
    </row>
    <row r="31" spans="1:13" x14ac:dyDescent="0.35">
      <c r="A31" s="29" t="s">
        <v>19</v>
      </c>
      <c r="B31" s="61">
        <v>442758.57</v>
      </c>
      <c r="C31" s="61">
        <v>87695</v>
      </c>
      <c r="D31" s="61">
        <v>1209.7</v>
      </c>
      <c r="E31" s="61">
        <v>522.5</v>
      </c>
      <c r="F31" s="18">
        <f t="shared" si="4"/>
        <v>366.00691907084399</v>
      </c>
      <c r="G31" s="18">
        <f t="shared" si="4"/>
        <v>167.83732057416267</v>
      </c>
      <c r="H31" s="18">
        <f t="shared" si="5"/>
        <v>306.23113381826585</v>
      </c>
      <c r="I31" s="17">
        <v>1293233</v>
      </c>
      <c r="J31" s="17">
        <v>48476</v>
      </c>
      <c r="K31" s="17">
        <v>410.78</v>
      </c>
      <c r="L31" s="41">
        <f t="shared" si="6"/>
        <v>-0.65763433967428908</v>
      </c>
      <c r="M31" s="42">
        <f t="shared" si="7"/>
        <v>-0.25451303905188699</v>
      </c>
    </row>
    <row r="32" spans="1:13" x14ac:dyDescent="0.35">
      <c r="A32" s="29" t="s">
        <v>20</v>
      </c>
      <c r="B32" s="61"/>
      <c r="C32" s="61"/>
      <c r="D32" s="61"/>
      <c r="E32" s="61"/>
      <c r="F32" s="18">
        <f t="shared" si="4"/>
        <v>0</v>
      </c>
      <c r="G32" s="18">
        <f t="shared" si="4"/>
        <v>0</v>
      </c>
      <c r="H32" s="18">
        <f t="shared" si="5"/>
        <v>0</v>
      </c>
      <c r="I32" s="19"/>
      <c r="J32" s="17"/>
      <c r="K32" s="17">
        <v>0</v>
      </c>
      <c r="L32" s="41">
        <f t="shared" si="6"/>
        <v>0</v>
      </c>
      <c r="M32" s="42">
        <f t="shared" si="7"/>
        <v>0</v>
      </c>
    </row>
    <row r="33" spans="1:13" x14ac:dyDescent="0.35">
      <c r="A33" s="29" t="s">
        <v>21</v>
      </c>
      <c r="B33" s="61">
        <v>6268303.9000000004</v>
      </c>
      <c r="C33" s="61"/>
      <c r="D33" s="61">
        <v>18719.5</v>
      </c>
      <c r="E33" s="61"/>
      <c r="F33" s="18">
        <f t="shared" si="4"/>
        <v>334.85423755976393</v>
      </c>
      <c r="G33" s="18">
        <f t="shared" si="4"/>
        <v>0</v>
      </c>
      <c r="H33" s="18">
        <f t="shared" si="5"/>
        <v>334.85423755976393</v>
      </c>
      <c r="I33" s="17">
        <v>4016258.4</v>
      </c>
      <c r="J33" s="17"/>
      <c r="K33" s="17">
        <v>340.77</v>
      </c>
      <c r="L33" s="41">
        <f t="shared" si="6"/>
        <v>0.56073222280717805</v>
      </c>
      <c r="M33" s="42">
        <f t="shared" si="7"/>
        <v>-1.7359986032326941E-2</v>
      </c>
    </row>
    <row r="34" spans="1:13" x14ac:dyDescent="0.35">
      <c r="A34" s="29" t="s">
        <v>22</v>
      </c>
      <c r="B34" s="61">
        <v>938808</v>
      </c>
      <c r="C34" s="61"/>
      <c r="D34" s="61">
        <v>2375</v>
      </c>
      <c r="E34" s="61"/>
      <c r="F34" s="18">
        <f t="shared" si="4"/>
        <v>395.28757894736844</v>
      </c>
      <c r="G34" s="18">
        <f t="shared" si="4"/>
        <v>0</v>
      </c>
      <c r="H34" s="18">
        <f t="shared" si="5"/>
        <v>395.28757894736844</v>
      </c>
      <c r="I34" s="17">
        <v>1103626</v>
      </c>
      <c r="J34" s="17">
        <v>57403</v>
      </c>
      <c r="K34" s="17">
        <v>425.08</v>
      </c>
      <c r="L34" s="41">
        <f t="shared" si="6"/>
        <v>-0.14934225906239976</v>
      </c>
      <c r="M34" s="42">
        <f t="shared" si="7"/>
        <v>-7.0086621465680676E-2</v>
      </c>
    </row>
    <row r="35" spans="1:13" x14ac:dyDescent="0.35">
      <c r="A35" s="29" t="s">
        <v>23</v>
      </c>
      <c r="B35" s="61">
        <v>3740090.3</v>
      </c>
      <c r="C35" s="61">
        <v>398137.69</v>
      </c>
      <c r="D35" s="61">
        <v>9705.49</v>
      </c>
      <c r="E35" s="61">
        <v>2127.5</v>
      </c>
      <c r="F35" s="18">
        <f t="shared" si="4"/>
        <v>385.35821478359156</v>
      </c>
      <c r="G35" s="18">
        <f t="shared" si="4"/>
        <v>187.13874970622797</v>
      </c>
      <c r="H35" s="18">
        <f t="shared" si="5"/>
        <v>349.71955439833886</v>
      </c>
      <c r="I35" s="17">
        <v>1951310.22</v>
      </c>
      <c r="J35" s="17">
        <v>588691</v>
      </c>
      <c r="K35" s="17">
        <v>185.36</v>
      </c>
      <c r="L35" s="41">
        <f t="shared" si="6"/>
        <v>0.91670717534600921</v>
      </c>
      <c r="M35" s="42">
        <f t="shared" si="7"/>
        <v>0.88670454466086979</v>
      </c>
    </row>
    <row r="36" spans="1:13" x14ac:dyDescent="0.35">
      <c r="A36" s="29" t="s">
        <v>24</v>
      </c>
      <c r="B36" s="61"/>
      <c r="C36" s="61"/>
      <c r="D36" s="61"/>
      <c r="E36" s="61"/>
      <c r="F36" s="18">
        <f t="shared" si="4"/>
        <v>0</v>
      </c>
      <c r="G36" s="18">
        <f t="shared" si="4"/>
        <v>0</v>
      </c>
      <c r="H36" s="18">
        <f t="shared" si="5"/>
        <v>0</v>
      </c>
      <c r="I36" s="17"/>
      <c r="J36" s="17"/>
      <c r="K36" s="17">
        <v>0</v>
      </c>
      <c r="L36" s="41">
        <f t="shared" si="6"/>
        <v>0</v>
      </c>
      <c r="M36" s="42">
        <f t="shared" si="7"/>
        <v>0</v>
      </c>
    </row>
    <row r="37" spans="1:13" x14ac:dyDescent="0.35">
      <c r="A37" s="29" t="s">
        <v>25</v>
      </c>
      <c r="B37" s="61"/>
      <c r="C37" s="61">
        <v>0</v>
      </c>
      <c r="D37" s="61"/>
      <c r="E37" s="61"/>
      <c r="F37" s="18">
        <f t="shared" si="4"/>
        <v>0</v>
      </c>
      <c r="G37" s="18">
        <f t="shared" si="4"/>
        <v>0</v>
      </c>
      <c r="H37" s="18">
        <f t="shared" si="5"/>
        <v>0</v>
      </c>
      <c r="I37" s="17"/>
      <c r="J37" s="17">
        <v>0</v>
      </c>
      <c r="K37" s="17">
        <v>0</v>
      </c>
      <c r="L37" s="41">
        <f t="shared" si="6"/>
        <v>0</v>
      </c>
      <c r="M37" s="42">
        <f t="shared" si="7"/>
        <v>0</v>
      </c>
    </row>
    <row r="38" spans="1:13" x14ac:dyDescent="0.35">
      <c r="A38" s="29" t="s">
        <v>26</v>
      </c>
      <c r="B38" s="61">
        <v>3920212.96</v>
      </c>
      <c r="C38" s="61">
        <v>196117.75</v>
      </c>
      <c r="D38" s="61">
        <v>9767.4</v>
      </c>
      <c r="E38" s="61">
        <v>943.7</v>
      </c>
      <c r="F38" s="18">
        <f t="shared" si="4"/>
        <v>401.35685648176587</v>
      </c>
      <c r="G38" s="18">
        <f t="shared" si="4"/>
        <v>207.81789763696088</v>
      </c>
      <c r="H38" s="18">
        <f t="shared" si="5"/>
        <v>384.30513299287651</v>
      </c>
      <c r="I38" s="17">
        <v>4315685.46</v>
      </c>
      <c r="J38" s="17">
        <v>388594.99</v>
      </c>
      <c r="K38" s="17">
        <v>390.06</v>
      </c>
      <c r="L38" s="41">
        <f t="shared" si="6"/>
        <v>-9.163608044780909E-2</v>
      </c>
      <c r="M38" s="42">
        <f t="shared" si="7"/>
        <v>-1.4753799433737102E-2</v>
      </c>
    </row>
    <row r="39" spans="1:13" s="1" customFormat="1" thickBot="1" x14ac:dyDescent="0.35">
      <c r="A39" s="30" t="s">
        <v>27</v>
      </c>
      <c r="B39" s="45">
        <f>SUM(B27:B38)</f>
        <v>15390668.02</v>
      </c>
      <c r="C39" s="45">
        <f>SUM(C27:C38)</f>
        <v>681950.44</v>
      </c>
      <c r="D39" s="45">
        <f>SUM(D27:D38)</f>
        <v>41958.590000000004</v>
      </c>
      <c r="E39" s="45">
        <f>SUM(E27:E38)</f>
        <v>3593.7</v>
      </c>
      <c r="F39" s="45">
        <f>IF(D39=0,0,B39/D39)</f>
        <v>366.80613004393138</v>
      </c>
      <c r="G39" s="45">
        <f>IF(E39=0,0,C39/E39)</f>
        <v>189.76276261234938</v>
      </c>
      <c r="H39" s="45">
        <f>IF(D39+E39=0,0,(B39+C39)/(D39+E39))</f>
        <v>352.83886847401084</v>
      </c>
      <c r="I39" s="45">
        <f>SUM(I27:I38)</f>
        <v>12680113.08</v>
      </c>
      <c r="J39" s="45">
        <f>SUM(J27:J38)</f>
        <v>1083164.99</v>
      </c>
      <c r="K39" s="39">
        <v>353.14</v>
      </c>
      <c r="L39" s="46">
        <f t="shared" si="6"/>
        <v>0.21376425611497776</v>
      </c>
      <c r="M39" s="47">
        <f t="shared" si="7"/>
        <v>-8.5272562153579021E-4</v>
      </c>
    </row>
    <row r="40" spans="1:13" x14ac:dyDescent="0.35">
      <c r="J40" s="16"/>
    </row>
    <row r="42" spans="1:13" ht="20" x14ac:dyDescent="0.4">
      <c r="A42" s="73" t="str">
        <f>"MÅLESTATISTIKK FOR TAKTEKKERE - GJENNOMSNITT HELE ÅRET  "&amp;FORS!$A$14</f>
        <v>MÅLESTATISTIKK FOR TAKTEKKERE - GJENNOMSNITT HELE ÅRET  2022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6" thickBo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20"/>
      <c r="B44" s="21" t="s">
        <v>4</v>
      </c>
      <c r="C44" s="22"/>
      <c r="D44" s="21" t="s">
        <v>5</v>
      </c>
      <c r="E44" s="22"/>
      <c r="F44" s="21" t="str">
        <f>"Fortjeneste hele  "&amp;FORS!$A$14-0</f>
        <v>Fortjeneste hele  2022</v>
      </c>
      <c r="G44" s="23"/>
      <c r="H44" s="22"/>
      <c r="I44" s="21" t="str">
        <f>" Hele året  "&amp;FORS!$A$14-1</f>
        <v xml:space="preserve"> Hele året  2021</v>
      </c>
      <c r="J44" s="23"/>
      <c r="K44" s="22"/>
      <c r="L44" s="21" t="s">
        <v>6</v>
      </c>
      <c r="M44" s="24"/>
    </row>
    <row r="45" spans="1:13" x14ac:dyDescent="0.35">
      <c r="A45" s="25"/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10" t="s">
        <v>8</v>
      </c>
      <c r="I45" s="9" t="s">
        <v>7</v>
      </c>
      <c r="J45" s="9" t="s">
        <v>7</v>
      </c>
      <c r="K45" s="10" t="s">
        <v>9</v>
      </c>
      <c r="L45" s="9" t="s">
        <v>7</v>
      </c>
      <c r="M45" s="26" t="s">
        <v>9</v>
      </c>
    </row>
    <row r="46" spans="1:13" x14ac:dyDescent="0.35">
      <c r="A46" s="27"/>
      <c r="B46" s="48" t="s">
        <v>10</v>
      </c>
      <c r="C46" s="48" t="s">
        <v>11</v>
      </c>
      <c r="D46" s="48" t="s">
        <v>10</v>
      </c>
      <c r="E46" s="48" t="s">
        <v>11</v>
      </c>
      <c r="F46" s="48" t="s">
        <v>10</v>
      </c>
      <c r="G46" s="48" t="s">
        <v>11</v>
      </c>
      <c r="H46" s="49" t="s">
        <v>12</v>
      </c>
      <c r="I46" s="48" t="s">
        <v>10</v>
      </c>
      <c r="J46" s="48" t="s">
        <v>11</v>
      </c>
      <c r="K46" s="49" t="s">
        <v>13</v>
      </c>
      <c r="L46" s="48" t="s">
        <v>10</v>
      </c>
      <c r="M46" s="50" t="s">
        <v>13</v>
      </c>
    </row>
    <row r="47" spans="1:13" x14ac:dyDescent="0.35">
      <c r="A47" s="29" t="s">
        <v>14</v>
      </c>
      <c r="B47" s="18">
        <f>SUMIFS(B$7:B$19,$A$7:$A$19,$A47)+SUMIFS(B$27:B$39,$A$27:$A$39,$A47)</f>
        <v>0</v>
      </c>
      <c r="C47" s="18">
        <f t="shared" ref="C47:E58" si="8">SUMIFS(C$7:C$19,$A$7:$A$19,$A47)+SUMIFS(C$27:C$39,$A$27:$A$39,$A47)</f>
        <v>0</v>
      </c>
      <c r="D47" s="18">
        <f t="shared" si="8"/>
        <v>0</v>
      </c>
      <c r="E47" s="18">
        <f t="shared" si="8"/>
        <v>0</v>
      </c>
      <c r="F47" s="18">
        <f>IF(D47=0,0,B47/D47)</f>
        <v>0</v>
      </c>
      <c r="G47" s="18">
        <f>IF(E47=0,0,C27/E47)</f>
        <v>0</v>
      </c>
      <c r="H47" s="18">
        <f>IF(D47+E47=0,0,(B47+C47)/(D47+E47))</f>
        <v>0</v>
      </c>
      <c r="I47" s="18">
        <f>SUMIFS(I$7:I$19,$A$7:$A$19,$A47)+SUMIFS(I$27:I$39,$A$27:$A$39,$A47)</f>
        <v>0</v>
      </c>
      <c r="J47" s="18">
        <f>SUMIFS(J$7:J$19,$A$7:$A$19,$A47)+SUMIFS(J$27:J$39,$A$27:$A$39,$A47)</f>
        <v>0</v>
      </c>
      <c r="K47" s="17">
        <v>257.12007504690433</v>
      </c>
      <c r="L47" s="41">
        <f>IF(I47=0,0,(B47-I47)/I47)</f>
        <v>0</v>
      </c>
      <c r="M47" s="42">
        <f>IF(K47=0,0,(H47-K47)/K47)</f>
        <v>-1</v>
      </c>
    </row>
    <row r="48" spans="1:13" x14ac:dyDescent="0.35">
      <c r="A48" s="29" t="s">
        <v>15</v>
      </c>
      <c r="B48" s="18">
        <f t="shared" ref="B48:B58" si="9">SUMIFS($B$7:$B$19,$A$7:$A$19,A48)+SUMIFS($B$27:$B$39,$A$27:$A$39,A48)</f>
        <v>1231504.8500000001</v>
      </c>
      <c r="C48" s="18">
        <f t="shared" si="8"/>
        <v>0</v>
      </c>
      <c r="D48" s="18">
        <f t="shared" si="8"/>
        <v>4407.8</v>
      </c>
      <c r="E48" s="18">
        <f t="shared" si="8"/>
        <v>0</v>
      </c>
      <c r="F48" s="18">
        <f t="shared" ref="F48:G58" si="10">IF(D48=0,0,B48/D48)</f>
        <v>279.39217977222199</v>
      </c>
      <c r="G48" s="18">
        <f t="shared" si="10"/>
        <v>0</v>
      </c>
      <c r="H48" s="18">
        <f t="shared" ref="H48:H58" si="11">IF(D48+E48=0,0,(B48+C48)/(D48+E48))</f>
        <v>279.39217977222199</v>
      </c>
      <c r="I48" s="18">
        <f t="shared" ref="I48:J58" si="12">SUMIFS(I$7:I$19,$A$7:$A$19,$A48)+SUMIFS(I$27:I$39,$A$27:$A$39,$A48)</f>
        <v>0</v>
      </c>
      <c r="J48" s="18">
        <f t="shared" si="12"/>
        <v>0</v>
      </c>
      <c r="K48" s="17">
        <v>267.32182164911001</v>
      </c>
      <c r="L48" s="41">
        <f t="shared" ref="L48:L58" si="13">IF(I48=0,0,(B48-I48)/I48)</f>
        <v>0</v>
      </c>
      <c r="M48" s="42">
        <f t="shared" ref="M48:M58" si="14">IF(K48=0,0,(H48-K48)/K48)</f>
        <v>4.5152909884609758E-2</v>
      </c>
    </row>
    <row r="49" spans="1:13" x14ac:dyDescent="0.35">
      <c r="A49" s="29" t="s">
        <v>17</v>
      </c>
      <c r="B49" s="18">
        <f t="shared" si="9"/>
        <v>0</v>
      </c>
      <c r="C49" s="18">
        <f t="shared" si="8"/>
        <v>0</v>
      </c>
      <c r="D49" s="18">
        <f t="shared" si="8"/>
        <v>0</v>
      </c>
      <c r="E49" s="18">
        <f t="shared" si="8"/>
        <v>0</v>
      </c>
      <c r="F49" s="18">
        <f t="shared" si="10"/>
        <v>0</v>
      </c>
      <c r="G49" s="18">
        <f t="shared" si="10"/>
        <v>0</v>
      </c>
      <c r="H49" s="18">
        <f t="shared" si="11"/>
        <v>0</v>
      </c>
      <c r="I49" s="18">
        <f t="shared" si="12"/>
        <v>0</v>
      </c>
      <c r="J49" s="18">
        <f t="shared" si="12"/>
        <v>0</v>
      </c>
      <c r="K49" s="17">
        <v>0</v>
      </c>
      <c r="L49" s="41">
        <f t="shared" si="13"/>
        <v>0</v>
      </c>
      <c r="M49" s="42">
        <f t="shared" si="14"/>
        <v>0</v>
      </c>
    </row>
    <row r="50" spans="1:13" x14ac:dyDescent="0.35">
      <c r="A50" s="29" t="s">
        <v>18</v>
      </c>
      <c r="B50" s="18">
        <f t="shared" si="9"/>
        <v>0</v>
      </c>
      <c r="C50" s="18">
        <f t="shared" si="8"/>
        <v>0</v>
      </c>
      <c r="D50" s="18">
        <f t="shared" si="8"/>
        <v>0</v>
      </c>
      <c r="E50" s="18">
        <f t="shared" si="8"/>
        <v>0</v>
      </c>
      <c r="F50" s="18">
        <f t="shared" si="10"/>
        <v>0</v>
      </c>
      <c r="G50" s="18">
        <f t="shared" si="10"/>
        <v>0</v>
      </c>
      <c r="H50" s="18">
        <f t="shared" si="11"/>
        <v>0</v>
      </c>
      <c r="I50" s="18">
        <f t="shared" si="12"/>
        <v>0</v>
      </c>
      <c r="J50" s="18">
        <f t="shared" si="12"/>
        <v>0</v>
      </c>
      <c r="K50" s="17">
        <v>0</v>
      </c>
      <c r="L50" s="41">
        <f t="shared" si="13"/>
        <v>0</v>
      </c>
      <c r="M50" s="42">
        <f t="shared" si="14"/>
        <v>0</v>
      </c>
    </row>
    <row r="51" spans="1:13" x14ac:dyDescent="0.35">
      <c r="A51" s="29" t="s">
        <v>19</v>
      </c>
      <c r="B51" s="18">
        <f t="shared" si="9"/>
        <v>1127304.77</v>
      </c>
      <c r="C51" s="18">
        <f t="shared" si="8"/>
        <v>143330.68</v>
      </c>
      <c r="D51" s="18">
        <f t="shared" si="8"/>
        <v>2851.9700000000003</v>
      </c>
      <c r="E51" s="18">
        <f t="shared" si="8"/>
        <v>820.7</v>
      </c>
      <c r="F51" s="18">
        <f t="shared" si="10"/>
        <v>395.27231001728626</v>
      </c>
      <c r="G51" s="18">
        <f t="shared" si="10"/>
        <v>174.64442549043497</v>
      </c>
      <c r="H51" s="18">
        <f t="shared" si="11"/>
        <v>345.9704928566955</v>
      </c>
      <c r="I51" s="18">
        <f t="shared" si="12"/>
        <v>2612850</v>
      </c>
      <c r="J51" s="18">
        <f t="shared" si="12"/>
        <v>179112</v>
      </c>
      <c r="K51" s="17">
        <v>378.86734080543079</v>
      </c>
      <c r="L51" s="41">
        <f t="shared" si="13"/>
        <v>-0.56855358325200456</v>
      </c>
      <c r="M51" s="42">
        <f t="shared" si="14"/>
        <v>-8.6829463523565173E-2</v>
      </c>
    </row>
    <row r="52" spans="1:13" x14ac:dyDescent="0.35">
      <c r="A52" s="29" t="s">
        <v>20</v>
      </c>
      <c r="B52" s="18">
        <f t="shared" si="9"/>
        <v>0</v>
      </c>
      <c r="C52" s="18">
        <f t="shared" si="8"/>
        <v>0</v>
      </c>
      <c r="D52" s="40">
        <f t="shared" si="8"/>
        <v>0</v>
      </c>
      <c r="E52" s="18">
        <f t="shared" si="8"/>
        <v>0</v>
      </c>
      <c r="F52" s="18">
        <f>IF(D52=0,0,B52/D52)</f>
        <v>0</v>
      </c>
      <c r="G52" s="18">
        <f t="shared" si="10"/>
        <v>0</v>
      </c>
      <c r="H52" s="18">
        <f>IF(D52+E52=0,0,(B52+C52)/(D52+E52))</f>
        <v>0</v>
      </c>
      <c r="I52" s="18">
        <f t="shared" si="12"/>
        <v>0</v>
      </c>
      <c r="J52" s="18">
        <f t="shared" si="12"/>
        <v>0</v>
      </c>
      <c r="K52" s="17">
        <v>0</v>
      </c>
      <c r="L52" s="41">
        <f t="shared" si="13"/>
        <v>0</v>
      </c>
      <c r="M52" s="42">
        <f t="shared" si="14"/>
        <v>0</v>
      </c>
    </row>
    <row r="53" spans="1:13" x14ac:dyDescent="0.35">
      <c r="A53" s="29" t="s">
        <v>21</v>
      </c>
      <c r="B53" s="18">
        <f t="shared" si="9"/>
        <v>10211419.140000001</v>
      </c>
      <c r="C53" s="18">
        <f t="shared" si="8"/>
        <v>0</v>
      </c>
      <c r="D53" s="18">
        <f t="shared" si="8"/>
        <v>32021.5</v>
      </c>
      <c r="E53" s="18">
        <f t="shared" si="8"/>
        <v>0</v>
      </c>
      <c r="F53" s="18">
        <f t="shared" si="10"/>
        <v>318.89259216463938</v>
      </c>
      <c r="G53" s="18">
        <f t="shared" si="10"/>
        <v>0</v>
      </c>
      <c r="H53" s="18">
        <f t="shared" si="11"/>
        <v>318.89259216463938</v>
      </c>
      <c r="I53" s="18">
        <f t="shared" si="12"/>
        <v>8477389.9000000004</v>
      </c>
      <c r="J53" s="18">
        <f t="shared" si="12"/>
        <v>0</v>
      </c>
      <c r="K53" s="17">
        <v>298.66528555160636</v>
      </c>
      <c r="L53" s="41">
        <f t="shared" si="13"/>
        <v>0.20454753885980875</v>
      </c>
      <c r="M53" s="42">
        <f t="shared" si="14"/>
        <v>6.772567014500902E-2</v>
      </c>
    </row>
    <row r="54" spans="1:13" x14ac:dyDescent="0.35">
      <c r="A54" s="29" t="s">
        <v>22</v>
      </c>
      <c r="B54" s="18">
        <f t="shared" si="9"/>
        <v>2464371.9299999997</v>
      </c>
      <c r="C54" s="18">
        <f t="shared" si="8"/>
        <v>0</v>
      </c>
      <c r="D54" s="18">
        <f t="shared" si="8"/>
        <v>6622</v>
      </c>
      <c r="E54" s="18">
        <f t="shared" si="8"/>
        <v>0</v>
      </c>
      <c r="F54" s="18">
        <f t="shared" si="10"/>
        <v>372.14918906674717</v>
      </c>
      <c r="G54" s="18">
        <f t="shared" si="10"/>
        <v>0</v>
      </c>
      <c r="H54" s="18">
        <f t="shared" si="11"/>
        <v>372.14918906674717</v>
      </c>
      <c r="I54" s="18">
        <f t="shared" si="12"/>
        <v>2515970.6399999997</v>
      </c>
      <c r="J54" s="18">
        <f t="shared" si="12"/>
        <v>108500</v>
      </c>
      <c r="K54" s="17">
        <v>392.50730638090602</v>
      </c>
      <c r="L54" s="41">
        <f t="shared" si="13"/>
        <v>-2.05084706393871E-2</v>
      </c>
      <c r="M54" s="42">
        <f t="shared" si="14"/>
        <v>-5.1866849312614961E-2</v>
      </c>
    </row>
    <row r="55" spans="1:13" x14ac:dyDescent="0.35">
      <c r="A55" s="29" t="s">
        <v>23</v>
      </c>
      <c r="B55" s="18">
        <f t="shared" si="9"/>
        <v>6070498.1099999994</v>
      </c>
      <c r="C55" s="18">
        <f t="shared" si="8"/>
        <v>1191661.81</v>
      </c>
      <c r="D55" s="18">
        <f t="shared" si="8"/>
        <v>15254.189999999999</v>
      </c>
      <c r="E55" s="18">
        <f t="shared" si="8"/>
        <v>7249.6</v>
      </c>
      <c r="F55" s="18">
        <f t="shared" si="10"/>
        <v>397.95610976394028</v>
      </c>
      <c r="G55" s="18">
        <f t="shared" si="10"/>
        <v>164.37621523946149</v>
      </c>
      <c r="H55" s="18">
        <f t="shared" si="11"/>
        <v>322.70830469000998</v>
      </c>
      <c r="I55" s="18">
        <f t="shared" si="12"/>
        <v>3891948.2199999997</v>
      </c>
      <c r="J55" s="18">
        <f t="shared" si="12"/>
        <v>700726</v>
      </c>
      <c r="K55" s="17">
        <v>263.5506368181463</v>
      </c>
      <c r="L55" s="41">
        <f t="shared" si="13"/>
        <v>0.5597581896914342</v>
      </c>
      <c r="M55" s="42">
        <f t="shared" si="14"/>
        <v>0.22446414315698776</v>
      </c>
    </row>
    <row r="56" spans="1:13" x14ac:dyDescent="0.35">
      <c r="A56" s="29" t="s">
        <v>24</v>
      </c>
      <c r="B56" s="18">
        <f t="shared" si="9"/>
        <v>0</v>
      </c>
      <c r="C56" s="18">
        <f t="shared" si="8"/>
        <v>0</v>
      </c>
      <c r="D56" s="18">
        <f t="shared" si="8"/>
        <v>0</v>
      </c>
      <c r="E56" s="18">
        <f t="shared" si="8"/>
        <v>0</v>
      </c>
      <c r="F56" s="18">
        <f>IF(D56=0,0,B56/D56)</f>
        <v>0</v>
      </c>
      <c r="G56" s="18">
        <f t="shared" si="10"/>
        <v>0</v>
      </c>
      <c r="H56" s="18">
        <f t="shared" si="11"/>
        <v>0</v>
      </c>
      <c r="I56" s="18">
        <f t="shared" si="12"/>
        <v>0</v>
      </c>
      <c r="J56" s="18">
        <f t="shared" si="12"/>
        <v>0</v>
      </c>
      <c r="K56" s="17">
        <v>0</v>
      </c>
      <c r="L56" s="41">
        <f t="shared" si="13"/>
        <v>0</v>
      </c>
      <c r="M56" s="42">
        <f t="shared" si="14"/>
        <v>0</v>
      </c>
    </row>
    <row r="57" spans="1:13" x14ac:dyDescent="0.35">
      <c r="A57" s="29" t="s">
        <v>25</v>
      </c>
      <c r="B57" s="18">
        <f t="shared" si="9"/>
        <v>0</v>
      </c>
      <c r="C57" s="18">
        <f t="shared" si="8"/>
        <v>0</v>
      </c>
      <c r="D57" s="18">
        <f t="shared" si="8"/>
        <v>0</v>
      </c>
      <c r="E57" s="18">
        <f>SUMIFS(E$7:E$19,$A$7:$A$19,$A57)+SUMIFS(E$27:E$39,$A$27:$A$39,$A57)</f>
        <v>0</v>
      </c>
      <c r="F57" s="18">
        <f>IF(D57=0,0,B57/D57)</f>
        <v>0</v>
      </c>
      <c r="G57" s="18">
        <f t="shared" si="10"/>
        <v>0</v>
      </c>
      <c r="H57" s="18">
        <f t="shared" si="11"/>
        <v>0</v>
      </c>
      <c r="I57" s="18">
        <f t="shared" si="12"/>
        <v>0</v>
      </c>
      <c r="J57" s="18">
        <f t="shared" si="12"/>
        <v>0</v>
      </c>
      <c r="K57" s="17">
        <v>0</v>
      </c>
      <c r="L57" s="41">
        <f t="shared" si="13"/>
        <v>0</v>
      </c>
      <c r="M57" s="42">
        <f t="shared" si="14"/>
        <v>0</v>
      </c>
    </row>
    <row r="58" spans="1:13" x14ac:dyDescent="0.35">
      <c r="A58" s="29" t="s">
        <v>26</v>
      </c>
      <c r="B58" s="18">
        <f t="shared" si="9"/>
        <v>7771072.2300000004</v>
      </c>
      <c r="C58" s="18">
        <f t="shared" si="8"/>
        <v>482791.39</v>
      </c>
      <c r="D58" s="40">
        <f t="shared" si="8"/>
        <v>18833.5</v>
      </c>
      <c r="E58" s="18">
        <f t="shared" si="8"/>
        <v>2515.6999999999998</v>
      </c>
      <c r="F58" s="18">
        <f t="shared" si="10"/>
        <v>412.61965274643592</v>
      </c>
      <c r="G58" s="18">
        <f t="shared" si="10"/>
        <v>191.91135270501255</v>
      </c>
      <c r="H58" s="18">
        <f t="shared" si="11"/>
        <v>386.61231427875515</v>
      </c>
      <c r="I58" s="18">
        <f t="shared" si="12"/>
        <v>7186192.7300000004</v>
      </c>
      <c r="J58" s="18">
        <f t="shared" si="12"/>
        <v>904404.06</v>
      </c>
      <c r="K58" s="17">
        <v>350.94832449379493</v>
      </c>
      <c r="L58" s="41">
        <f t="shared" si="13"/>
        <v>8.1389342308941931E-2</v>
      </c>
      <c r="M58" s="42">
        <f t="shared" si="14"/>
        <v>0.10162176963346863</v>
      </c>
    </row>
    <row r="59" spans="1:13" s="1" customFormat="1" thickBot="1" x14ac:dyDescent="0.35">
      <c r="A59" s="30" t="s">
        <v>27</v>
      </c>
      <c r="B59" s="45">
        <f>SUM(B47:B58)</f>
        <v>28876171.030000001</v>
      </c>
      <c r="C59" s="45">
        <f>SUM(C47:C58)</f>
        <v>1817783.88</v>
      </c>
      <c r="D59" s="45">
        <f>SUM(D47:D58)</f>
        <v>79990.960000000006</v>
      </c>
      <c r="E59" s="45">
        <f>SUM(E47:E58)</f>
        <v>10586</v>
      </c>
      <c r="F59" s="45">
        <f>IF(D59=0,0,B59/D59)</f>
        <v>360.99293007609856</v>
      </c>
      <c r="G59" s="45">
        <f>IF(E59=0,0,C59/E59)</f>
        <v>171.71583978839976</v>
      </c>
      <c r="H59" s="45">
        <f>IF(D59+E59=0,0,(B59+C59)/(D59+E59))</f>
        <v>338.87155088887943</v>
      </c>
      <c r="I59" s="45">
        <f>SUM(I47:I58)</f>
        <v>24684351.489999998</v>
      </c>
      <c r="J59" s="45">
        <f>SUM(J47:J58)</f>
        <v>1892742.06</v>
      </c>
      <c r="K59" s="51">
        <v>348.36</v>
      </c>
      <c r="L59" s="46">
        <f>IF(I59=0,0,(B59-I59)/I59)</f>
        <v>0.16981687939819573</v>
      </c>
      <c r="M59" s="47">
        <f>IF(K59=0,0,(H59-K59)/K59)</f>
        <v>-2.7237481660123398E-2</v>
      </c>
    </row>
    <row r="62" spans="1:13" x14ac:dyDescent="0.35">
      <c r="I62" s="16"/>
    </row>
    <row r="64" spans="1:13" x14ac:dyDescent="0.35">
      <c r="I64" s="16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3.8" header="0.51181102362204722" footer="0.51181102362204722"/>
  <pageSetup paperSize="9" scale="85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pageSetUpPr fitToPage="1"/>
  </sheetPr>
  <dimension ref="A2:M64"/>
  <sheetViews>
    <sheetView showZeros="0" zoomScaleNormal="100" zoomScaleSheetLayoutView="100" zoomScalePageLayoutView="50" workbookViewId="0">
      <selection activeCell="I35" sqref="I35"/>
    </sheetView>
  </sheetViews>
  <sheetFormatPr baseColWidth="10" defaultColWidth="9" defaultRowHeight="15.5" x14ac:dyDescent="0.35"/>
  <cols>
    <col min="1" max="1" width="20.58203125" style="7" customWidth="1"/>
    <col min="2" max="2" width="15.33203125" style="6" customWidth="1"/>
    <col min="3" max="3" width="11.75" style="6" customWidth="1"/>
    <col min="4" max="4" width="12.25" style="6" customWidth="1"/>
    <col min="5" max="5" width="10.75" style="6" customWidth="1"/>
    <col min="6" max="8" width="10" style="6" customWidth="1"/>
    <col min="9" max="9" width="13.83203125" style="6" bestFit="1" customWidth="1"/>
    <col min="10" max="10" width="11.75" style="6" bestFit="1" customWidth="1"/>
    <col min="11" max="11" width="9.25" style="6" customWidth="1"/>
    <col min="12" max="13" width="10" style="6" customWidth="1"/>
    <col min="14" max="16384" width="9" style="6"/>
  </cols>
  <sheetData>
    <row r="2" spans="1:13" ht="20" x14ac:dyDescent="0.4">
      <c r="A2" s="73" t="str">
        <f>"MÅLESTATISTIKK FOR MURERE - 1. HALVÅR "&amp;FORS!$A$14</f>
        <v>MÅLESTATISTIKK FOR MURERE - 1. HALVÅR 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2022</v>
      </c>
      <c r="G4" s="23"/>
      <c r="H4" s="22"/>
      <c r="I4" s="21" t="str">
        <f>" 1. halvår  "&amp;FORS!$A$14-1</f>
        <v xml:space="preserve"> 1. halvår  2021</v>
      </c>
      <c r="J4" s="23"/>
      <c r="K4" s="22"/>
      <c r="L4" s="21" t="s">
        <v>6</v>
      </c>
      <c r="M4" s="24"/>
    </row>
    <row r="5" spans="1:13" x14ac:dyDescent="0.35">
      <c r="A5" s="25"/>
      <c r="B5" s="9" t="s">
        <v>7</v>
      </c>
      <c r="C5" s="9" t="s">
        <v>7</v>
      </c>
      <c r="D5" s="9" t="s">
        <v>7</v>
      </c>
      <c r="E5" s="9" t="s">
        <v>7</v>
      </c>
      <c r="F5" s="9" t="s">
        <v>7</v>
      </c>
      <c r="G5" s="9" t="s">
        <v>7</v>
      </c>
      <c r="H5" s="10" t="s">
        <v>8</v>
      </c>
      <c r="I5" s="9" t="s">
        <v>7</v>
      </c>
      <c r="J5" s="9" t="s">
        <v>7</v>
      </c>
      <c r="K5" s="10" t="s">
        <v>9</v>
      </c>
      <c r="L5" s="9" t="s">
        <v>7</v>
      </c>
      <c r="M5" s="26" t="s">
        <v>9</v>
      </c>
    </row>
    <row r="6" spans="1:13" x14ac:dyDescent="0.35">
      <c r="A6" s="27"/>
      <c r="B6" s="11" t="s">
        <v>10</v>
      </c>
      <c r="C6" s="11" t="s">
        <v>11</v>
      </c>
      <c r="D6" s="11" t="s">
        <v>10</v>
      </c>
      <c r="E6" s="11" t="s">
        <v>11</v>
      </c>
      <c r="F6" s="11" t="s">
        <v>10</v>
      </c>
      <c r="G6" s="11" t="s">
        <v>11</v>
      </c>
      <c r="H6" s="12" t="s">
        <v>12</v>
      </c>
      <c r="I6" s="11" t="s">
        <v>10</v>
      </c>
      <c r="J6" s="11" t="s">
        <v>11</v>
      </c>
      <c r="K6" s="12" t="s">
        <v>13</v>
      </c>
      <c r="L6" s="11" t="s">
        <v>10</v>
      </c>
      <c r="M6" s="28" t="s">
        <v>13</v>
      </c>
    </row>
    <row r="7" spans="1:13" x14ac:dyDescent="0.35">
      <c r="A7" s="29" t="s">
        <v>14</v>
      </c>
      <c r="B7" s="19"/>
      <c r="C7" s="19"/>
      <c r="D7" s="19"/>
      <c r="E7" s="19"/>
      <c r="F7" s="18">
        <f>IF(D7=0,0,B7/D7)</f>
        <v>0</v>
      </c>
      <c r="G7" s="18">
        <f>IF(E7=0,0,C7/E7)</f>
        <v>0</v>
      </c>
      <c r="H7" s="18">
        <f>IF(D7+E7=0,0,(B7+C7)/(D7+E7))</f>
        <v>0</v>
      </c>
      <c r="I7" s="17"/>
      <c r="J7" s="17"/>
      <c r="K7" s="17">
        <v>0</v>
      </c>
      <c r="L7" s="41">
        <f>IF(I7=0,0,(B7-I7)/I7)</f>
        <v>0</v>
      </c>
      <c r="M7" s="42">
        <f>IF(K7=0,0,(H7-K7)/K7)</f>
        <v>0</v>
      </c>
    </row>
    <row r="8" spans="1:13" x14ac:dyDescent="0.35">
      <c r="A8" s="29" t="s">
        <v>15</v>
      </c>
      <c r="B8" s="19"/>
      <c r="C8" s="19"/>
      <c r="D8" s="19"/>
      <c r="E8" s="19"/>
      <c r="F8" s="18">
        <f t="shared" ref="F8:G18" si="0">IF(D8=0,0,B8/D8)</f>
        <v>0</v>
      </c>
      <c r="G8" s="18">
        <f t="shared" si="0"/>
        <v>0</v>
      </c>
      <c r="H8" s="18">
        <f t="shared" ref="H8:H18" si="1">IF(D8+E8=0,0,(B8+C8)/(D8+E8))</f>
        <v>0</v>
      </c>
      <c r="I8" s="17"/>
      <c r="J8" s="17"/>
      <c r="K8" s="17">
        <v>0</v>
      </c>
      <c r="L8" s="41">
        <f t="shared" ref="L8:L18" si="2">IF(I8=0,0,(B8-I8)/I8)</f>
        <v>0</v>
      </c>
      <c r="M8" s="42">
        <f t="shared" ref="M8:M18" si="3">IF(K8=0,0,(H8-K8)/K8)</f>
        <v>0</v>
      </c>
    </row>
    <row r="9" spans="1:13" x14ac:dyDescent="0.35">
      <c r="A9" s="29" t="s">
        <v>17</v>
      </c>
      <c r="B9" s="19"/>
      <c r="C9" s="19"/>
      <c r="D9" s="19"/>
      <c r="E9" s="19"/>
      <c r="F9" s="18">
        <f t="shared" si="0"/>
        <v>0</v>
      </c>
      <c r="G9" s="18">
        <f t="shared" si="0"/>
        <v>0</v>
      </c>
      <c r="H9" s="18">
        <f t="shared" si="1"/>
        <v>0</v>
      </c>
      <c r="I9" s="17"/>
      <c r="J9" s="17"/>
      <c r="K9" s="17">
        <v>0</v>
      </c>
      <c r="L9" s="41">
        <f t="shared" si="2"/>
        <v>0</v>
      </c>
      <c r="M9" s="42">
        <f t="shared" si="3"/>
        <v>0</v>
      </c>
    </row>
    <row r="10" spans="1:13" x14ac:dyDescent="0.35">
      <c r="A10" s="29" t="s">
        <v>18</v>
      </c>
      <c r="B10" s="19"/>
      <c r="C10" s="19"/>
      <c r="D10" s="19"/>
      <c r="E10" s="19"/>
      <c r="F10" s="18">
        <f t="shared" si="0"/>
        <v>0</v>
      </c>
      <c r="G10" s="18">
        <f t="shared" si="0"/>
        <v>0</v>
      </c>
      <c r="H10" s="18">
        <f t="shared" si="1"/>
        <v>0</v>
      </c>
      <c r="I10" s="17"/>
      <c r="J10" s="17"/>
      <c r="K10" s="17">
        <v>0</v>
      </c>
      <c r="L10" s="41">
        <f t="shared" si="2"/>
        <v>0</v>
      </c>
      <c r="M10" s="42">
        <f t="shared" si="3"/>
        <v>0</v>
      </c>
    </row>
    <row r="11" spans="1:13" x14ac:dyDescent="0.35">
      <c r="A11" s="29" t="s">
        <v>19</v>
      </c>
      <c r="B11" s="19"/>
      <c r="C11" s="19"/>
      <c r="D11" s="19"/>
      <c r="E11" s="19"/>
      <c r="F11" s="18">
        <f t="shared" si="0"/>
        <v>0</v>
      </c>
      <c r="G11" s="18">
        <f t="shared" si="0"/>
        <v>0</v>
      </c>
      <c r="H11" s="18">
        <f t="shared" si="1"/>
        <v>0</v>
      </c>
      <c r="I11" s="17"/>
      <c r="J11" s="17"/>
      <c r="K11" s="17">
        <v>0</v>
      </c>
      <c r="L11" s="41">
        <f t="shared" si="2"/>
        <v>0</v>
      </c>
      <c r="M11" s="42">
        <f t="shared" si="3"/>
        <v>0</v>
      </c>
    </row>
    <row r="12" spans="1:13" x14ac:dyDescent="0.35">
      <c r="A12" s="29" t="s">
        <v>20</v>
      </c>
      <c r="B12" s="19"/>
      <c r="C12" s="19"/>
      <c r="D12" s="19"/>
      <c r="E12" s="19"/>
      <c r="F12" s="18">
        <f t="shared" si="0"/>
        <v>0</v>
      </c>
      <c r="G12" s="18">
        <f t="shared" si="0"/>
        <v>0</v>
      </c>
      <c r="H12" s="18">
        <f t="shared" si="1"/>
        <v>0</v>
      </c>
      <c r="I12" s="17"/>
      <c r="J12" s="17"/>
      <c r="K12" s="17">
        <v>0</v>
      </c>
      <c r="L12" s="41">
        <f t="shared" si="2"/>
        <v>0</v>
      </c>
      <c r="M12" s="42">
        <f t="shared" si="3"/>
        <v>0</v>
      </c>
    </row>
    <row r="13" spans="1:13" x14ac:dyDescent="0.35">
      <c r="A13" s="29" t="s">
        <v>21</v>
      </c>
      <c r="B13" s="19"/>
      <c r="C13" s="19"/>
      <c r="D13" s="19"/>
      <c r="E13" s="19"/>
      <c r="F13" s="18">
        <f t="shared" si="0"/>
        <v>0</v>
      </c>
      <c r="G13" s="18">
        <f t="shared" si="0"/>
        <v>0</v>
      </c>
      <c r="H13" s="18">
        <f t="shared" si="1"/>
        <v>0</v>
      </c>
      <c r="I13" s="17"/>
      <c r="J13" s="17"/>
      <c r="K13" s="17"/>
      <c r="L13" s="41">
        <f t="shared" si="2"/>
        <v>0</v>
      </c>
      <c r="M13" s="42">
        <f t="shared" si="3"/>
        <v>0</v>
      </c>
    </row>
    <row r="14" spans="1:13" x14ac:dyDescent="0.35">
      <c r="A14" s="29" t="s">
        <v>22</v>
      </c>
      <c r="B14" s="19"/>
      <c r="C14" s="19"/>
      <c r="D14" s="19"/>
      <c r="E14" s="19"/>
      <c r="F14" s="18">
        <f t="shared" si="0"/>
        <v>0</v>
      </c>
      <c r="G14" s="18">
        <f t="shared" si="0"/>
        <v>0</v>
      </c>
      <c r="H14" s="18">
        <f t="shared" si="1"/>
        <v>0</v>
      </c>
      <c r="I14" s="17"/>
      <c r="J14" s="17"/>
      <c r="K14" s="17">
        <v>0</v>
      </c>
      <c r="L14" s="41">
        <f t="shared" si="2"/>
        <v>0</v>
      </c>
      <c r="M14" s="42">
        <f t="shared" si="3"/>
        <v>0</v>
      </c>
    </row>
    <row r="15" spans="1:13" x14ac:dyDescent="0.35">
      <c r="A15" s="29" t="s">
        <v>23</v>
      </c>
      <c r="B15" s="17">
        <v>3677969.13</v>
      </c>
      <c r="C15" s="17">
        <v>251439.17</v>
      </c>
      <c r="D15" s="17">
        <v>11242.19</v>
      </c>
      <c r="E15" s="17">
        <v>1535.93</v>
      </c>
      <c r="F15" s="18">
        <f t="shared" si="0"/>
        <v>327.15770948542939</v>
      </c>
      <c r="G15" s="18">
        <f t="shared" si="0"/>
        <v>163.70483680896916</v>
      </c>
      <c r="H15" s="18">
        <f t="shared" si="1"/>
        <v>307.5106744967178</v>
      </c>
      <c r="I15" s="19">
        <v>1941137</v>
      </c>
      <c r="J15" s="17">
        <v>586367</v>
      </c>
      <c r="K15" s="17">
        <v>271.75</v>
      </c>
      <c r="L15" s="41">
        <f t="shared" si="2"/>
        <v>0.89474989658123039</v>
      </c>
      <c r="M15" s="42">
        <f t="shared" si="3"/>
        <v>0.13159401838718601</v>
      </c>
    </row>
    <row r="16" spans="1:13" x14ac:dyDescent="0.35">
      <c r="A16" s="29" t="s">
        <v>24</v>
      </c>
      <c r="B16" s="19"/>
      <c r="C16" s="19"/>
      <c r="D16" s="19"/>
      <c r="E16" s="19"/>
      <c r="F16" s="18">
        <f t="shared" si="0"/>
        <v>0</v>
      </c>
      <c r="G16" s="18">
        <f t="shared" si="0"/>
        <v>0</v>
      </c>
      <c r="H16" s="18">
        <f t="shared" si="1"/>
        <v>0</v>
      </c>
      <c r="I16" s="17"/>
      <c r="J16" s="17"/>
      <c r="K16" s="17">
        <v>0</v>
      </c>
      <c r="L16" s="41">
        <f t="shared" si="2"/>
        <v>0</v>
      </c>
      <c r="M16" s="42">
        <f t="shared" si="3"/>
        <v>0</v>
      </c>
    </row>
    <row r="17" spans="1:13" x14ac:dyDescent="0.35">
      <c r="A17" s="29" t="s">
        <v>25</v>
      </c>
      <c r="B17" s="19">
        <v>854606</v>
      </c>
      <c r="C17" s="19">
        <v>0</v>
      </c>
      <c r="D17" s="19">
        <v>2350.5</v>
      </c>
      <c r="E17" s="19"/>
      <c r="F17" s="18">
        <f t="shared" si="0"/>
        <v>363.58476919804298</v>
      </c>
      <c r="G17" s="18">
        <f t="shared" si="0"/>
        <v>0</v>
      </c>
      <c r="H17" s="18">
        <f t="shared" si="1"/>
        <v>363.58476919804298</v>
      </c>
      <c r="I17" s="17">
        <v>407970</v>
      </c>
      <c r="J17" s="17">
        <v>0</v>
      </c>
      <c r="K17" s="17">
        <v>358.34</v>
      </c>
      <c r="L17" s="41">
        <f t="shared" si="2"/>
        <v>1.0947765767090718</v>
      </c>
      <c r="M17" s="42">
        <f t="shared" si="3"/>
        <v>1.4636292900717203E-2</v>
      </c>
    </row>
    <row r="18" spans="1:13" x14ac:dyDescent="0.35">
      <c r="A18" s="29" t="s">
        <v>26</v>
      </c>
      <c r="B18" s="19">
        <v>13721474</v>
      </c>
      <c r="C18" s="19"/>
      <c r="D18" s="19">
        <v>41655</v>
      </c>
      <c r="E18" s="19"/>
      <c r="F18" s="18">
        <f t="shared" si="0"/>
        <v>329.40761013083664</v>
      </c>
      <c r="G18" s="18">
        <f t="shared" si="0"/>
        <v>0</v>
      </c>
      <c r="H18" s="18">
        <f t="shared" si="1"/>
        <v>329.40761013083664</v>
      </c>
      <c r="I18" s="19">
        <v>16111664</v>
      </c>
      <c r="J18" s="17">
        <v>471588</v>
      </c>
      <c r="K18" s="17">
        <v>329.81</v>
      </c>
      <c r="L18" s="41">
        <f t="shared" si="2"/>
        <v>-0.14835152967440235</v>
      </c>
      <c r="M18" s="42">
        <f t="shared" si="3"/>
        <v>-1.2200657019597878E-3</v>
      </c>
    </row>
    <row r="19" spans="1:13" s="1" customFormat="1" thickBot="1" x14ac:dyDescent="0.35">
      <c r="A19" s="30" t="s">
        <v>27</v>
      </c>
      <c r="B19" s="31">
        <f>SUM(B7:B18)</f>
        <v>18254049.129999999</v>
      </c>
      <c r="C19" s="31">
        <f>SUM(C7:C18)</f>
        <v>251439.17</v>
      </c>
      <c r="D19" s="31">
        <f>SUM(D7:D18)</f>
        <v>55247.69</v>
      </c>
      <c r="E19" s="31">
        <f>SUM(E7:E18)</f>
        <v>1535.93</v>
      </c>
      <c r="F19" s="31">
        <f>IF(D19=0,0,B19/D19)</f>
        <v>330.40384367201591</v>
      </c>
      <c r="G19" s="31">
        <f>IF(E19=0,0,C19/E19)</f>
        <v>163.70483680896916</v>
      </c>
      <c r="H19" s="31">
        <f>IF(D19+E19=0,0,(B19+C19)/(D19+E19))</f>
        <v>325.89483199556491</v>
      </c>
      <c r="I19" s="31">
        <f>SUM(I7:I18)</f>
        <v>18460771</v>
      </c>
      <c r="J19" s="31">
        <f>SUM(J7:J18)</f>
        <v>1057955</v>
      </c>
      <c r="K19" s="32">
        <v>321.45</v>
      </c>
      <c r="L19" s="43">
        <f>IF(I19=0,0,(B19-I19)/I19)</f>
        <v>-1.1197900131040087E-2</v>
      </c>
      <c r="M19" s="44">
        <f>IF(K19=0,0,(H19-K19)/K19)</f>
        <v>1.3827444378798959E-2</v>
      </c>
    </row>
    <row r="22" spans="1:13" ht="20" x14ac:dyDescent="0.4">
      <c r="A22" s="73" t="str">
        <f>"MÅLESTATISTIKK FOR MURERE - 2. HALVÅR "&amp;FORS!$A$14</f>
        <v>MÅLESTATISTIKK FOR MURERE - 2. HALVÅR 2022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ht="16" thickBo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20"/>
      <c r="B24" s="21" t="s">
        <v>4</v>
      </c>
      <c r="C24" s="22"/>
      <c r="D24" s="21" t="s">
        <v>5</v>
      </c>
      <c r="E24" s="22"/>
      <c r="F24" s="21" t="str">
        <f>"Fortjeneste 2. halvår  "&amp;FORS!$A$14-0</f>
        <v>Fortjeneste 2. halvår  2022</v>
      </c>
      <c r="G24" s="23"/>
      <c r="H24" s="22"/>
      <c r="I24" s="21" t="str">
        <f>" 2. halvår  "&amp;FORS!$A$14-1</f>
        <v xml:space="preserve"> 2. halvår  2021</v>
      </c>
      <c r="J24" s="23"/>
      <c r="K24" s="22"/>
      <c r="L24" s="21" t="s">
        <v>6</v>
      </c>
      <c r="M24" s="24"/>
    </row>
    <row r="25" spans="1:13" x14ac:dyDescent="0.35">
      <c r="A25" s="25"/>
      <c r="B25" s="9" t="s">
        <v>7</v>
      </c>
      <c r="C25" s="9" t="s">
        <v>7</v>
      </c>
      <c r="D25" s="9" t="s">
        <v>7</v>
      </c>
      <c r="E25" s="9" t="s">
        <v>7</v>
      </c>
      <c r="F25" s="9" t="s">
        <v>7</v>
      </c>
      <c r="G25" s="9" t="s">
        <v>7</v>
      </c>
      <c r="H25" s="10" t="s">
        <v>8</v>
      </c>
      <c r="I25" s="9" t="s">
        <v>7</v>
      </c>
      <c r="J25" s="9" t="s">
        <v>7</v>
      </c>
      <c r="K25" s="10" t="s">
        <v>9</v>
      </c>
      <c r="L25" s="9" t="s">
        <v>7</v>
      </c>
      <c r="M25" s="26" t="s">
        <v>9</v>
      </c>
    </row>
    <row r="26" spans="1:13" x14ac:dyDescent="0.35">
      <c r="A26" s="27"/>
      <c r="B26" s="11" t="s">
        <v>10</v>
      </c>
      <c r="C26" s="11" t="s">
        <v>11</v>
      </c>
      <c r="D26" s="11" t="s">
        <v>10</v>
      </c>
      <c r="E26" s="11" t="s">
        <v>11</v>
      </c>
      <c r="F26" s="11" t="s">
        <v>10</v>
      </c>
      <c r="G26" s="11" t="s">
        <v>11</v>
      </c>
      <c r="H26" s="12" t="s">
        <v>12</v>
      </c>
      <c r="I26" s="11" t="s">
        <v>10</v>
      </c>
      <c r="J26" s="11" t="s">
        <v>11</v>
      </c>
      <c r="K26" s="12" t="s">
        <v>13</v>
      </c>
      <c r="L26" s="11" t="s">
        <v>10</v>
      </c>
      <c r="M26" s="28" t="s">
        <v>13</v>
      </c>
    </row>
    <row r="27" spans="1:13" x14ac:dyDescent="0.35">
      <c r="A27" s="29" t="s">
        <v>14</v>
      </c>
      <c r="B27" s="19"/>
      <c r="C27" s="19"/>
      <c r="D27" s="19"/>
      <c r="E27" s="19"/>
      <c r="F27" s="18">
        <f t="shared" ref="F27:G38" si="4">IF(D27=0,0,B27/D27)</f>
        <v>0</v>
      </c>
      <c r="G27" s="18">
        <f t="shared" si="4"/>
        <v>0</v>
      </c>
      <c r="H27" s="18">
        <f>IF(D27+E27=0,0,(B27+C27)/(D27+E27))</f>
        <v>0</v>
      </c>
      <c r="I27" s="17"/>
      <c r="J27" s="17"/>
      <c r="K27" s="17">
        <v>0</v>
      </c>
      <c r="L27" s="41">
        <f>IF(I27=0,0,(B27-I27)/I27)</f>
        <v>0</v>
      </c>
      <c r="M27" s="42">
        <f>IF(K27=0,0,(H27-K27)/K27)</f>
        <v>0</v>
      </c>
    </row>
    <row r="28" spans="1:13" x14ac:dyDescent="0.35">
      <c r="A28" s="29" t="s">
        <v>15</v>
      </c>
      <c r="B28" s="19"/>
      <c r="C28" s="19"/>
      <c r="D28" s="19"/>
      <c r="E28" s="19"/>
      <c r="F28" s="18">
        <f t="shared" si="4"/>
        <v>0</v>
      </c>
      <c r="G28" s="18">
        <f t="shared" si="4"/>
        <v>0</v>
      </c>
      <c r="H28" s="18">
        <f t="shared" ref="H28:H38" si="5">IF(D28+E28=0,0,(B28+C28)/(D28+E28))</f>
        <v>0</v>
      </c>
      <c r="I28" s="19"/>
      <c r="J28" s="17"/>
      <c r="K28" s="17"/>
      <c r="L28" s="41">
        <f t="shared" ref="L28:L39" si="6">IF(I28=0,0,(B28-I28)/I28)</f>
        <v>0</v>
      </c>
      <c r="M28" s="42">
        <f t="shared" ref="M28:M39" si="7">IF(K28=0,0,(H28-K28)/K28)</f>
        <v>0</v>
      </c>
    </row>
    <row r="29" spans="1:13" x14ac:dyDescent="0.35">
      <c r="A29" s="29" t="s">
        <v>17</v>
      </c>
      <c r="B29" s="19"/>
      <c r="C29" s="19"/>
      <c r="D29" s="19"/>
      <c r="E29" s="19"/>
      <c r="F29" s="18">
        <f t="shared" si="4"/>
        <v>0</v>
      </c>
      <c r="G29" s="18">
        <f t="shared" si="4"/>
        <v>0</v>
      </c>
      <c r="H29" s="18">
        <f t="shared" si="5"/>
        <v>0</v>
      </c>
      <c r="I29" s="17"/>
      <c r="J29" s="17"/>
      <c r="K29" s="17">
        <v>0</v>
      </c>
      <c r="L29" s="41">
        <f t="shared" si="6"/>
        <v>0</v>
      </c>
      <c r="M29" s="42">
        <f t="shared" si="7"/>
        <v>0</v>
      </c>
    </row>
    <row r="30" spans="1:13" x14ac:dyDescent="0.35">
      <c r="A30" s="29" t="s">
        <v>18</v>
      </c>
      <c r="B30" s="19"/>
      <c r="C30" s="19"/>
      <c r="D30" s="19"/>
      <c r="E30" s="19"/>
      <c r="F30" s="18">
        <f t="shared" si="4"/>
        <v>0</v>
      </c>
      <c r="G30" s="18">
        <f t="shared" si="4"/>
        <v>0</v>
      </c>
      <c r="H30" s="18">
        <f t="shared" si="5"/>
        <v>0</v>
      </c>
      <c r="I30" s="17"/>
      <c r="J30" s="17"/>
      <c r="K30" s="17">
        <v>0</v>
      </c>
      <c r="L30" s="41">
        <f t="shared" si="6"/>
        <v>0</v>
      </c>
      <c r="M30" s="42">
        <f t="shared" si="7"/>
        <v>0</v>
      </c>
    </row>
    <row r="31" spans="1:13" x14ac:dyDescent="0.35">
      <c r="A31" s="29" t="s">
        <v>19</v>
      </c>
      <c r="B31" s="19"/>
      <c r="C31" s="19"/>
      <c r="D31" s="19"/>
      <c r="E31" s="19"/>
      <c r="F31" s="18">
        <f t="shared" si="4"/>
        <v>0</v>
      </c>
      <c r="G31" s="18">
        <f t="shared" si="4"/>
        <v>0</v>
      </c>
      <c r="H31" s="18">
        <f t="shared" si="5"/>
        <v>0</v>
      </c>
      <c r="I31" s="17"/>
      <c r="J31" s="17"/>
      <c r="K31" s="17">
        <v>0</v>
      </c>
      <c r="L31" s="41">
        <f t="shared" si="6"/>
        <v>0</v>
      </c>
      <c r="M31" s="42">
        <f t="shared" si="7"/>
        <v>0</v>
      </c>
    </row>
    <row r="32" spans="1:13" x14ac:dyDescent="0.35">
      <c r="A32" s="29" t="s">
        <v>20</v>
      </c>
      <c r="B32" s="19"/>
      <c r="C32" s="19"/>
      <c r="D32" s="19"/>
      <c r="E32" s="19"/>
      <c r="F32" s="18">
        <f t="shared" si="4"/>
        <v>0</v>
      </c>
      <c r="G32" s="18">
        <f t="shared" si="4"/>
        <v>0</v>
      </c>
      <c r="H32" s="18">
        <f t="shared" si="5"/>
        <v>0</v>
      </c>
      <c r="I32" s="19"/>
      <c r="J32" s="17"/>
      <c r="K32" s="17">
        <v>0</v>
      </c>
      <c r="L32" s="41">
        <f t="shared" si="6"/>
        <v>0</v>
      </c>
      <c r="M32" s="42">
        <f t="shared" si="7"/>
        <v>0</v>
      </c>
    </row>
    <row r="33" spans="1:13" x14ac:dyDescent="0.35">
      <c r="A33" s="29" t="s">
        <v>21</v>
      </c>
      <c r="B33" s="19"/>
      <c r="C33" s="19"/>
      <c r="D33" s="19"/>
      <c r="E33" s="19"/>
      <c r="F33" s="18">
        <f t="shared" si="4"/>
        <v>0</v>
      </c>
      <c r="G33" s="18">
        <f t="shared" si="4"/>
        <v>0</v>
      </c>
      <c r="H33" s="18">
        <f t="shared" si="5"/>
        <v>0</v>
      </c>
      <c r="I33" s="17">
        <v>33164</v>
      </c>
      <c r="J33" s="17"/>
      <c r="K33" s="17">
        <v>296.11</v>
      </c>
      <c r="L33" s="41">
        <f t="shared" si="6"/>
        <v>-1</v>
      </c>
      <c r="M33" s="42">
        <f t="shared" si="7"/>
        <v>-1</v>
      </c>
    </row>
    <row r="34" spans="1:13" x14ac:dyDescent="0.35">
      <c r="A34" s="29" t="s">
        <v>22</v>
      </c>
      <c r="B34" s="19"/>
      <c r="C34" s="19"/>
      <c r="D34" s="19"/>
      <c r="E34" s="19"/>
      <c r="F34" s="18">
        <f t="shared" si="4"/>
        <v>0</v>
      </c>
      <c r="G34" s="18">
        <f t="shared" si="4"/>
        <v>0</v>
      </c>
      <c r="H34" s="18">
        <f t="shared" si="5"/>
        <v>0</v>
      </c>
      <c r="I34" s="17"/>
      <c r="J34" s="17"/>
      <c r="K34" s="17">
        <v>0</v>
      </c>
      <c r="L34" s="41">
        <f t="shared" si="6"/>
        <v>0</v>
      </c>
      <c r="M34" s="42">
        <f t="shared" si="7"/>
        <v>0</v>
      </c>
    </row>
    <row r="35" spans="1:13" x14ac:dyDescent="0.35">
      <c r="A35" s="29" t="s">
        <v>23</v>
      </c>
      <c r="B35" s="19">
        <v>5752507.04</v>
      </c>
      <c r="C35" s="19">
        <v>926542.69</v>
      </c>
      <c r="D35" s="19">
        <v>18774.28</v>
      </c>
      <c r="E35" s="19">
        <v>3941.33</v>
      </c>
      <c r="F35" s="18">
        <f t="shared" si="4"/>
        <v>306.40360322739411</v>
      </c>
      <c r="G35" s="18">
        <f t="shared" si="4"/>
        <v>235.08376360264174</v>
      </c>
      <c r="H35" s="18">
        <f t="shared" si="5"/>
        <v>294.02907207862791</v>
      </c>
      <c r="I35" s="17">
        <v>1902539.44</v>
      </c>
      <c r="J35" s="17"/>
      <c r="K35" s="17">
        <v>311.20999999999998</v>
      </c>
      <c r="L35" s="41">
        <f t="shared" si="6"/>
        <v>2.0235941074630235</v>
      </c>
      <c r="M35" s="42">
        <f t="shared" si="7"/>
        <v>-5.5206863280010524E-2</v>
      </c>
    </row>
    <row r="36" spans="1:13" x14ac:dyDescent="0.35">
      <c r="A36" s="29" t="s">
        <v>24</v>
      </c>
      <c r="B36" s="19"/>
      <c r="C36" s="19"/>
      <c r="D36" s="19"/>
      <c r="E36" s="19"/>
      <c r="F36" s="18">
        <f t="shared" si="4"/>
        <v>0</v>
      </c>
      <c r="G36" s="18">
        <f t="shared" si="4"/>
        <v>0</v>
      </c>
      <c r="H36" s="18">
        <f t="shared" si="5"/>
        <v>0</v>
      </c>
      <c r="I36" s="17"/>
      <c r="J36" s="17"/>
      <c r="K36" s="17">
        <v>0</v>
      </c>
      <c r="L36" s="41">
        <f t="shared" si="6"/>
        <v>0</v>
      </c>
      <c r="M36" s="42">
        <f t="shared" si="7"/>
        <v>0</v>
      </c>
    </row>
    <row r="37" spans="1:13" x14ac:dyDescent="0.35">
      <c r="A37" s="29" t="s">
        <v>25</v>
      </c>
      <c r="B37" s="19">
        <v>235631</v>
      </c>
      <c r="C37" s="19">
        <v>0</v>
      </c>
      <c r="D37" s="19">
        <v>718</v>
      </c>
      <c r="E37" s="19">
        <v>0</v>
      </c>
      <c r="F37" s="18">
        <f t="shared" si="4"/>
        <v>328.17688022284125</v>
      </c>
      <c r="G37" s="18">
        <f t="shared" si="4"/>
        <v>0</v>
      </c>
      <c r="H37" s="18">
        <f t="shared" si="5"/>
        <v>328.17688022284125</v>
      </c>
      <c r="I37" s="17">
        <v>636207</v>
      </c>
      <c r="J37" s="17">
        <v>0</v>
      </c>
      <c r="K37" s="17">
        <v>396.76</v>
      </c>
      <c r="L37" s="41">
        <f t="shared" si="6"/>
        <v>-0.62963155073741728</v>
      </c>
      <c r="M37" s="42">
        <f t="shared" si="7"/>
        <v>-0.17285794882840697</v>
      </c>
    </row>
    <row r="38" spans="1:13" x14ac:dyDescent="0.35">
      <c r="A38" s="29" t="s">
        <v>26</v>
      </c>
      <c r="B38" s="19">
        <v>15368624</v>
      </c>
      <c r="C38" s="19"/>
      <c r="D38" s="19">
        <v>41473</v>
      </c>
      <c r="E38" s="19"/>
      <c r="F38" s="18">
        <f t="shared" si="4"/>
        <v>370.56938248981265</v>
      </c>
      <c r="G38" s="18">
        <f t="shared" si="4"/>
        <v>0</v>
      </c>
      <c r="H38" s="18">
        <f t="shared" si="5"/>
        <v>370.56938248981265</v>
      </c>
      <c r="I38" s="17">
        <v>12031890</v>
      </c>
      <c r="J38" s="17"/>
      <c r="K38" s="17">
        <v>316.8</v>
      </c>
      <c r="L38" s="41">
        <f t="shared" si="6"/>
        <v>0.27732417766452322</v>
      </c>
      <c r="M38" s="42">
        <f t="shared" si="7"/>
        <v>0.16972658614208536</v>
      </c>
    </row>
    <row r="39" spans="1:13" s="1" customFormat="1" thickBot="1" x14ac:dyDescent="0.35">
      <c r="A39" s="30" t="s">
        <v>27</v>
      </c>
      <c r="B39" s="45">
        <f>SUM(B27:B38)</f>
        <v>21356762.039999999</v>
      </c>
      <c r="C39" s="45">
        <f>SUM(C27:C38)</f>
        <v>926542.69</v>
      </c>
      <c r="D39" s="45">
        <f>SUM(D27:D38)</f>
        <v>60965.279999999999</v>
      </c>
      <c r="E39" s="45">
        <f>SUM(E27:E38)</f>
        <v>3941.33</v>
      </c>
      <c r="F39" s="45">
        <f>IF(D39=0,0,B39/D39)</f>
        <v>350.31024281361454</v>
      </c>
      <c r="G39" s="45">
        <f>IF(E39=0,0,C39/E39)</f>
        <v>235.08376360264174</v>
      </c>
      <c r="H39" s="45">
        <f>IF(D39+E39=0,0,(B39+C39)/(D39+E39))</f>
        <v>343.31333480519163</v>
      </c>
      <c r="I39" s="45">
        <f>SUM(I27:I38)</f>
        <v>14603800.439999999</v>
      </c>
      <c r="J39" s="45">
        <f>SUM(J27:J38)</f>
        <v>0</v>
      </c>
      <c r="K39" s="51">
        <v>318.8</v>
      </c>
      <c r="L39" s="46">
        <f t="shared" si="6"/>
        <v>0.46241124888994989</v>
      </c>
      <c r="M39" s="47">
        <f t="shared" si="7"/>
        <v>7.6892518209509472E-2</v>
      </c>
    </row>
    <row r="40" spans="1:13" x14ac:dyDescent="0.35">
      <c r="J40" s="16"/>
    </row>
    <row r="42" spans="1:13" ht="20" x14ac:dyDescent="0.4">
      <c r="A42" s="73" t="str">
        <f>"MÅLESTATISTIKK FOR MURERE - GJENNOMSNITT HELE ÅRET  "&amp;FORS!$A$14</f>
        <v>MÅLESTATISTIKK FOR MURERE - GJENNOMSNITT HELE ÅRET  2022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6" thickBo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35">
      <c r="A44" s="20"/>
      <c r="B44" s="21" t="s">
        <v>4</v>
      </c>
      <c r="C44" s="22"/>
      <c r="D44" s="21" t="s">
        <v>5</v>
      </c>
      <c r="E44" s="22"/>
      <c r="F44" s="21" t="str">
        <f>"Fortjeneste hele  "&amp;FORS!$A$14-0</f>
        <v>Fortjeneste hele  2022</v>
      </c>
      <c r="G44" s="23"/>
      <c r="H44" s="22"/>
      <c r="I44" s="21" t="str">
        <f>" Hele året  "&amp;FORS!$A$14-1</f>
        <v xml:space="preserve"> Hele året  2021</v>
      </c>
      <c r="J44" s="23"/>
      <c r="K44" s="22"/>
      <c r="L44" s="21" t="s">
        <v>6</v>
      </c>
      <c r="M44" s="24"/>
    </row>
    <row r="45" spans="1:13" x14ac:dyDescent="0.35">
      <c r="A45" s="25"/>
      <c r="B45" s="9" t="s">
        <v>7</v>
      </c>
      <c r="C45" s="9" t="s">
        <v>7</v>
      </c>
      <c r="D45" s="9" t="s">
        <v>7</v>
      </c>
      <c r="E45" s="9" t="s">
        <v>7</v>
      </c>
      <c r="F45" s="9" t="s">
        <v>7</v>
      </c>
      <c r="G45" s="9" t="s">
        <v>7</v>
      </c>
      <c r="H45" s="10" t="s">
        <v>8</v>
      </c>
      <c r="I45" s="9" t="s">
        <v>7</v>
      </c>
      <c r="J45" s="9" t="s">
        <v>7</v>
      </c>
      <c r="K45" s="10" t="s">
        <v>9</v>
      </c>
      <c r="L45" s="9" t="s">
        <v>7</v>
      </c>
      <c r="M45" s="26" t="s">
        <v>9</v>
      </c>
    </row>
    <row r="46" spans="1:13" x14ac:dyDescent="0.35">
      <c r="A46" s="27"/>
      <c r="B46" s="48" t="s">
        <v>10</v>
      </c>
      <c r="C46" s="48" t="s">
        <v>11</v>
      </c>
      <c r="D46" s="48" t="s">
        <v>10</v>
      </c>
      <c r="E46" s="48" t="s">
        <v>11</v>
      </c>
      <c r="F46" s="48" t="s">
        <v>10</v>
      </c>
      <c r="G46" s="48" t="s">
        <v>11</v>
      </c>
      <c r="H46" s="49" t="s">
        <v>12</v>
      </c>
      <c r="I46" s="48" t="s">
        <v>10</v>
      </c>
      <c r="J46" s="48" t="s">
        <v>11</v>
      </c>
      <c r="K46" s="49" t="s">
        <v>13</v>
      </c>
      <c r="L46" s="48" t="s">
        <v>10</v>
      </c>
      <c r="M46" s="50" t="s">
        <v>13</v>
      </c>
    </row>
    <row r="47" spans="1:13" x14ac:dyDescent="0.35">
      <c r="A47" s="29" t="s">
        <v>14</v>
      </c>
      <c r="B47" s="18">
        <f>SUMIFS(B$7:B$19,$A$7:$A$19,$A47)+SUMIFS(B$27:B$39,$A$27:$A$39,$A47)</f>
        <v>0</v>
      </c>
      <c r="C47" s="18">
        <f t="shared" ref="C47:E58" si="8">SUMIFS(C$7:C$19,$A$7:$A$19,$A47)+SUMIFS(C$27:C$39,$A$27:$A$39,$A47)</f>
        <v>0</v>
      </c>
      <c r="D47" s="18">
        <f t="shared" si="8"/>
        <v>0</v>
      </c>
      <c r="E47" s="18">
        <f t="shared" si="8"/>
        <v>0</v>
      </c>
      <c r="F47" s="18">
        <f>IF(D47=0,0,B47/D47)</f>
        <v>0</v>
      </c>
      <c r="G47" s="18">
        <f>IF(E47=0,0,C27/E47)</f>
        <v>0</v>
      </c>
      <c r="H47" s="18">
        <f>IF(D47+E47=0,0,(B47+C47)/(D47+E47))</f>
        <v>0</v>
      </c>
      <c r="I47" s="18">
        <f>SUMIFS(I$7:I$19,$A$7:$A$19,$A47)+SUMIFS(I$27:I$39,$A$27:$A$39,$A47)</f>
        <v>0</v>
      </c>
      <c r="J47" s="18">
        <f>SUMIFS(J$7:J$19,$A$7:$A$19,$A47)+SUMIFS(J$27:J$39,$A$27:$A$39,$A47)</f>
        <v>0</v>
      </c>
      <c r="K47" s="17">
        <v>0</v>
      </c>
      <c r="L47" s="41">
        <f>IF(I47=0,0,(B47-I47)/I47)</f>
        <v>0</v>
      </c>
      <c r="M47" s="42">
        <f>IF(K47=0,0,(H47-K47)/K47)</f>
        <v>0</v>
      </c>
    </row>
    <row r="48" spans="1:13" x14ac:dyDescent="0.35">
      <c r="A48" s="29" t="s">
        <v>15</v>
      </c>
      <c r="B48" s="18">
        <f t="shared" ref="B48:B58" si="9">SUMIFS($B$7:$B$19,$A$7:$A$19,A48)+SUMIFS($B$27:$B$39,$A$27:$A$39,A48)</f>
        <v>0</v>
      </c>
      <c r="C48" s="18">
        <f t="shared" si="8"/>
        <v>0</v>
      </c>
      <c r="D48" s="18">
        <f t="shared" si="8"/>
        <v>0</v>
      </c>
      <c r="E48" s="18">
        <f t="shared" si="8"/>
        <v>0</v>
      </c>
      <c r="F48" s="18">
        <f t="shared" ref="F48:G58" si="10">IF(D48=0,0,B48/D48)</f>
        <v>0</v>
      </c>
      <c r="G48" s="18">
        <f t="shared" si="10"/>
        <v>0</v>
      </c>
      <c r="H48" s="18">
        <f t="shared" ref="H48:H58" si="11">IF(D48+E48=0,0,(B48+C48)/(D48+E48))</f>
        <v>0</v>
      </c>
      <c r="I48" s="18">
        <f t="shared" ref="I48:J58" si="12">SUMIFS(I$7:I$19,$A$7:$A$19,$A48)+SUMIFS(I$27:I$39,$A$27:$A$39,$A48)</f>
        <v>0</v>
      </c>
      <c r="J48" s="18">
        <f t="shared" si="12"/>
        <v>0</v>
      </c>
      <c r="K48" s="17"/>
      <c r="L48" s="41">
        <f t="shared" ref="L48:L58" si="13">IF(I48=0,0,(B48-I48)/I48)</f>
        <v>0</v>
      </c>
      <c r="M48" s="42">
        <f t="shared" ref="M48:M58" si="14">IF(K48=0,0,(H48-K48)/K48)</f>
        <v>0</v>
      </c>
    </row>
    <row r="49" spans="1:13" x14ac:dyDescent="0.35">
      <c r="A49" s="29" t="s">
        <v>17</v>
      </c>
      <c r="B49" s="18">
        <f t="shared" si="9"/>
        <v>0</v>
      </c>
      <c r="C49" s="18">
        <f t="shared" si="8"/>
        <v>0</v>
      </c>
      <c r="D49" s="18">
        <f t="shared" si="8"/>
        <v>0</v>
      </c>
      <c r="E49" s="18">
        <f t="shared" si="8"/>
        <v>0</v>
      </c>
      <c r="F49" s="18">
        <f t="shared" si="10"/>
        <v>0</v>
      </c>
      <c r="G49" s="18">
        <f t="shared" si="10"/>
        <v>0</v>
      </c>
      <c r="H49" s="18">
        <f t="shared" si="11"/>
        <v>0</v>
      </c>
      <c r="I49" s="18">
        <f t="shared" si="12"/>
        <v>0</v>
      </c>
      <c r="J49" s="18">
        <f t="shared" si="12"/>
        <v>0</v>
      </c>
      <c r="K49" s="17">
        <v>0</v>
      </c>
      <c r="L49" s="41">
        <f t="shared" si="13"/>
        <v>0</v>
      </c>
      <c r="M49" s="42">
        <f t="shared" si="14"/>
        <v>0</v>
      </c>
    </row>
    <row r="50" spans="1:13" x14ac:dyDescent="0.35">
      <c r="A50" s="29" t="s">
        <v>18</v>
      </c>
      <c r="B50" s="18">
        <f t="shared" si="9"/>
        <v>0</v>
      </c>
      <c r="C50" s="18">
        <f t="shared" si="8"/>
        <v>0</v>
      </c>
      <c r="D50" s="18">
        <f t="shared" si="8"/>
        <v>0</v>
      </c>
      <c r="E50" s="18">
        <f t="shared" si="8"/>
        <v>0</v>
      </c>
      <c r="F50" s="18">
        <f t="shared" si="10"/>
        <v>0</v>
      </c>
      <c r="G50" s="18">
        <f t="shared" si="10"/>
        <v>0</v>
      </c>
      <c r="H50" s="18">
        <f t="shared" si="11"/>
        <v>0</v>
      </c>
      <c r="I50" s="18">
        <f t="shared" si="12"/>
        <v>0</v>
      </c>
      <c r="J50" s="18">
        <f t="shared" si="12"/>
        <v>0</v>
      </c>
      <c r="K50" s="17">
        <v>0</v>
      </c>
      <c r="L50" s="41">
        <f t="shared" si="13"/>
        <v>0</v>
      </c>
      <c r="M50" s="42">
        <f t="shared" si="14"/>
        <v>0</v>
      </c>
    </row>
    <row r="51" spans="1:13" x14ac:dyDescent="0.35">
      <c r="A51" s="29" t="s">
        <v>19</v>
      </c>
      <c r="B51" s="18">
        <f t="shared" si="9"/>
        <v>0</v>
      </c>
      <c r="C51" s="18">
        <f t="shared" si="8"/>
        <v>0</v>
      </c>
      <c r="D51" s="18">
        <f t="shared" si="8"/>
        <v>0</v>
      </c>
      <c r="E51" s="18">
        <f t="shared" si="8"/>
        <v>0</v>
      </c>
      <c r="F51" s="18">
        <f t="shared" si="10"/>
        <v>0</v>
      </c>
      <c r="G51" s="18">
        <f t="shared" si="10"/>
        <v>0</v>
      </c>
      <c r="H51" s="18">
        <f t="shared" si="11"/>
        <v>0</v>
      </c>
      <c r="I51" s="18">
        <f t="shared" si="12"/>
        <v>0</v>
      </c>
      <c r="J51" s="18">
        <f t="shared" si="12"/>
        <v>0</v>
      </c>
      <c r="K51" s="17">
        <v>0</v>
      </c>
      <c r="L51" s="41">
        <f t="shared" si="13"/>
        <v>0</v>
      </c>
      <c r="M51" s="42">
        <f t="shared" si="14"/>
        <v>0</v>
      </c>
    </row>
    <row r="52" spans="1:13" x14ac:dyDescent="0.35">
      <c r="A52" s="29" t="s">
        <v>20</v>
      </c>
      <c r="B52" s="18">
        <f t="shared" si="9"/>
        <v>0</v>
      </c>
      <c r="C52" s="18">
        <f t="shared" si="8"/>
        <v>0</v>
      </c>
      <c r="D52" s="40">
        <f t="shared" si="8"/>
        <v>0</v>
      </c>
      <c r="E52" s="18">
        <f t="shared" si="8"/>
        <v>0</v>
      </c>
      <c r="F52" s="18">
        <f>IF(D52=0,0,B52/D52)</f>
        <v>0</v>
      </c>
      <c r="G52" s="18">
        <f t="shared" si="10"/>
        <v>0</v>
      </c>
      <c r="H52" s="18">
        <f>IF(D52+E52=0,0,(B52+C52)/(D52+E52))</f>
        <v>0</v>
      </c>
      <c r="I52" s="18">
        <f t="shared" si="12"/>
        <v>0</v>
      </c>
      <c r="J52" s="18">
        <f t="shared" si="12"/>
        <v>0</v>
      </c>
      <c r="K52" s="17">
        <v>0</v>
      </c>
      <c r="L52" s="41">
        <f t="shared" si="13"/>
        <v>0</v>
      </c>
      <c r="M52" s="42">
        <f t="shared" si="14"/>
        <v>0</v>
      </c>
    </row>
    <row r="53" spans="1:13" x14ac:dyDescent="0.35">
      <c r="A53" s="29" t="s">
        <v>21</v>
      </c>
      <c r="B53" s="18">
        <f t="shared" si="9"/>
        <v>0</v>
      </c>
      <c r="C53" s="18">
        <f t="shared" si="8"/>
        <v>0</v>
      </c>
      <c r="D53" s="18">
        <f t="shared" si="8"/>
        <v>0</v>
      </c>
      <c r="E53" s="18">
        <f t="shared" si="8"/>
        <v>0</v>
      </c>
      <c r="F53" s="18">
        <f t="shared" si="10"/>
        <v>0</v>
      </c>
      <c r="G53" s="18">
        <f t="shared" si="10"/>
        <v>0</v>
      </c>
      <c r="H53" s="18">
        <f t="shared" si="11"/>
        <v>0</v>
      </c>
      <c r="I53" s="18">
        <f t="shared" si="12"/>
        <v>33164</v>
      </c>
      <c r="J53" s="18">
        <f t="shared" si="12"/>
        <v>0</v>
      </c>
      <c r="K53" s="17">
        <v>323.41934127279495</v>
      </c>
      <c r="L53" s="41">
        <f t="shared" si="13"/>
        <v>-1</v>
      </c>
      <c r="M53" s="42">
        <f t="shared" si="14"/>
        <v>-1</v>
      </c>
    </row>
    <row r="54" spans="1:13" x14ac:dyDescent="0.35">
      <c r="A54" s="29" t="s">
        <v>22</v>
      </c>
      <c r="B54" s="18">
        <f t="shared" si="9"/>
        <v>0</v>
      </c>
      <c r="C54" s="18">
        <f t="shared" si="8"/>
        <v>0</v>
      </c>
      <c r="D54" s="18">
        <f t="shared" si="8"/>
        <v>0</v>
      </c>
      <c r="E54" s="18">
        <f t="shared" si="8"/>
        <v>0</v>
      </c>
      <c r="F54" s="18">
        <f t="shared" si="10"/>
        <v>0</v>
      </c>
      <c r="G54" s="18">
        <f t="shared" si="10"/>
        <v>0</v>
      </c>
      <c r="H54" s="18">
        <f t="shared" si="11"/>
        <v>0</v>
      </c>
      <c r="I54" s="18">
        <f t="shared" si="12"/>
        <v>0</v>
      </c>
      <c r="J54" s="18">
        <f t="shared" si="12"/>
        <v>0</v>
      </c>
      <c r="K54" s="17">
        <v>0</v>
      </c>
      <c r="L54" s="41">
        <f t="shared" si="13"/>
        <v>0</v>
      </c>
      <c r="M54" s="42">
        <f t="shared" si="14"/>
        <v>0</v>
      </c>
    </row>
    <row r="55" spans="1:13" x14ac:dyDescent="0.35">
      <c r="A55" s="29" t="s">
        <v>23</v>
      </c>
      <c r="B55" s="18">
        <f t="shared" si="9"/>
        <v>9430476.1699999999</v>
      </c>
      <c r="C55" s="18">
        <f t="shared" si="8"/>
        <v>1177981.8599999999</v>
      </c>
      <c r="D55" s="18">
        <f t="shared" si="8"/>
        <v>30016.47</v>
      </c>
      <c r="E55" s="18">
        <f t="shared" si="8"/>
        <v>5477.26</v>
      </c>
      <c r="F55" s="18">
        <f t="shared" si="10"/>
        <v>314.17672264593403</v>
      </c>
      <c r="G55" s="18">
        <f t="shared" si="10"/>
        <v>215.06772729430406</v>
      </c>
      <c r="H55" s="18">
        <f t="shared" si="11"/>
        <v>298.88259222121764</v>
      </c>
      <c r="I55" s="18">
        <f t="shared" si="12"/>
        <v>3843676.44</v>
      </c>
      <c r="J55" s="18">
        <f t="shared" si="12"/>
        <v>586367</v>
      </c>
      <c r="K55" s="17">
        <v>294.27886413743778</v>
      </c>
      <c r="L55" s="41">
        <f t="shared" si="13"/>
        <v>1.4535041690449888</v>
      </c>
      <c r="M55" s="42">
        <f t="shared" si="14"/>
        <v>1.5644100357916857E-2</v>
      </c>
    </row>
    <row r="56" spans="1:13" x14ac:dyDescent="0.35">
      <c r="A56" s="29" t="s">
        <v>24</v>
      </c>
      <c r="B56" s="18">
        <f t="shared" si="9"/>
        <v>0</v>
      </c>
      <c r="C56" s="18">
        <f t="shared" si="8"/>
        <v>0</v>
      </c>
      <c r="D56" s="18">
        <f t="shared" si="8"/>
        <v>0</v>
      </c>
      <c r="E56" s="18">
        <f t="shared" si="8"/>
        <v>0</v>
      </c>
      <c r="F56" s="18">
        <f>IF(D56=0,0,B56/D56)</f>
        <v>0</v>
      </c>
      <c r="G56" s="18">
        <f t="shared" si="10"/>
        <v>0</v>
      </c>
      <c r="H56" s="18">
        <f t="shared" si="11"/>
        <v>0</v>
      </c>
      <c r="I56" s="18">
        <f t="shared" si="12"/>
        <v>0</v>
      </c>
      <c r="J56" s="18">
        <f t="shared" si="12"/>
        <v>0</v>
      </c>
      <c r="K56" s="17">
        <v>0</v>
      </c>
      <c r="L56" s="41">
        <f t="shared" si="13"/>
        <v>0</v>
      </c>
      <c r="M56" s="42">
        <f t="shared" si="14"/>
        <v>0</v>
      </c>
    </row>
    <row r="57" spans="1:13" x14ac:dyDescent="0.35">
      <c r="A57" s="29" t="s">
        <v>25</v>
      </c>
      <c r="B57" s="18">
        <f t="shared" si="9"/>
        <v>1090237</v>
      </c>
      <c r="C57" s="18">
        <f t="shared" si="8"/>
        <v>0</v>
      </c>
      <c r="D57" s="18">
        <f t="shared" si="8"/>
        <v>3068.5</v>
      </c>
      <c r="E57" s="18">
        <f>SUMIFS(E$7:E$19,$A$7:$A$19,$A57)+SUMIFS(E$27:E$39,$A$27:$A$39,$A57)</f>
        <v>0</v>
      </c>
      <c r="F57" s="18">
        <f>IF(D57=0,0,B57/D57)</f>
        <v>355.29965781326382</v>
      </c>
      <c r="G57" s="18">
        <f t="shared" si="10"/>
        <v>0</v>
      </c>
      <c r="H57" s="18">
        <f t="shared" si="11"/>
        <v>355.29965781326382</v>
      </c>
      <c r="I57" s="18">
        <f t="shared" si="12"/>
        <v>1044177</v>
      </c>
      <c r="J57" s="18">
        <f t="shared" si="12"/>
        <v>0</v>
      </c>
      <c r="K57" s="17">
        <v>348.9372119815668</v>
      </c>
      <c r="L57" s="41">
        <f t="shared" si="13"/>
        <v>4.4111295307213243E-2</v>
      </c>
      <c r="M57" s="42">
        <f t="shared" si="14"/>
        <v>1.8233784226008899E-2</v>
      </c>
    </row>
    <row r="58" spans="1:13" x14ac:dyDescent="0.35">
      <c r="A58" s="29" t="s">
        <v>26</v>
      </c>
      <c r="B58" s="18">
        <f t="shared" si="9"/>
        <v>29090098</v>
      </c>
      <c r="C58" s="18">
        <f t="shared" si="8"/>
        <v>0</v>
      </c>
      <c r="D58" s="40">
        <f t="shared" si="8"/>
        <v>83128</v>
      </c>
      <c r="E58" s="18">
        <f t="shared" si="8"/>
        <v>0</v>
      </c>
      <c r="F58" s="18">
        <f t="shared" si="10"/>
        <v>349.94343662785104</v>
      </c>
      <c r="G58" s="18">
        <f t="shared" si="10"/>
        <v>0</v>
      </c>
      <c r="H58" s="18">
        <f t="shared" si="11"/>
        <v>349.94343662785104</v>
      </c>
      <c r="I58" s="18">
        <f t="shared" si="12"/>
        <v>28143554</v>
      </c>
      <c r="J58" s="18">
        <f t="shared" si="12"/>
        <v>471588</v>
      </c>
      <c r="K58" s="17">
        <v>328.81732840874116</v>
      </c>
      <c r="L58" s="41">
        <f t="shared" si="13"/>
        <v>3.3632710353496929E-2</v>
      </c>
      <c r="M58" s="42">
        <f t="shared" si="14"/>
        <v>6.4248767914228552E-2</v>
      </c>
    </row>
    <row r="59" spans="1:13" s="1" customFormat="1" thickBot="1" x14ac:dyDescent="0.35">
      <c r="A59" s="30" t="s">
        <v>27</v>
      </c>
      <c r="B59" s="45">
        <f>SUM(B47:B58)</f>
        <v>39610811.170000002</v>
      </c>
      <c r="C59" s="45">
        <f>SUM(C47:C58)</f>
        <v>1177981.8599999999</v>
      </c>
      <c r="D59" s="45">
        <f>SUM(D47:D58)</f>
        <v>116212.97</v>
      </c>
      <c r="E59" s="45">
        <f>SUM(E47:E58)</f>
        <v>5477.26</v>
      </c>
      <c r="F59" s="45">
        <f>IF(D59=0,0,B59/D59)</f>
        <v>340.84673311421267</v>
      </c>
      <c r="G59" s="45">
        <f>IF(E59=0,0,C59/E59)</f>
        <v>215.06772729430406</v>
      </c>
      <c r="H59" s="45">
        <f>IF(D59+E59=0,0,(B59+C59)/(D59+E59))</f>
        <v>335.18543789423359</v>
      </c>
      <c r="I59" s="45">
        <f>SUM(I47:I58)</f>
        <v>33064571.439999998</v>
      </c>
      <c r="J59" s="45">
        <f>SUM(J47:J58)</f>
        <v>1057955</v>
      </c>
      <c r="K59" s="51">
        <v>320.61</v>
      </c>
      <c r="L59" s="46">
        <f>IF(I59=0,0,(B59-I59)/I59)</f>
        <v>0.19798350454591601</v>
      </c>
      <c r="M59" s="47">
        <f>IF(K59=0,0,(H59-K59)/K59)</f>
        <v>4.5461582278261976E-2</v>
      </c>
    </row>
    <row r="62" spans="1:13" x14ac:dyDescent="0.35">
      <c r="I62" s="16"/>
    </row>
    <row r="64" spans="1:13" x14ac:dyDescent="0.35">
      <c r="I64" s="16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75" top="0.98425196850393704" bottom="4.1338582677165361" header="0.51181102362204722" footer="0.51181102362204722"/>
  <pageSetup paperSize="9" scale="73" fitToHeight="3" orientation="landscape" horizontalDpi="4294967292" verticalDpi="300" r:id="rId1"/>
  <headerFooter alignWithMargins="0">
    <oddFooter>&amp;L&amp;9FORH.AVD./&amp;D/&amp;T/&amp;F</oddFooter>
  </headerFooter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Base</vt:lpstr>
      <vt:lpstr>FORS</vt:lpstr>
      <vt:lpstr>ÅRSTOT</vt:lpstr>
      <vt:lpstr>BETONG</vt:lpstr>
      <vt:lpstr>TØMRERE</vt:lpstr>
      <vt:lpstr>MALERE</vt:lpstr>
      <vt:lpstr>RØRLEGGERE</vt:lpstr>
      <vt:lpstr>TAKTEKKERE</vt:lpstr>
      <vt:lpstr>MURERE</vt:lpstr>
      <vt:lpstr>Ark1</vt:lpstr>
      <vt:lpstr>BLIKK OG VENTILASJON</vt:lpstr>
      <vt:lpstr>ISOLATØR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Fellesforbundet</dc:creator>
  <cp:keywords/>
  <dc:description/>
  <cp:lastModifiedBy>Jan Ørnevik</cp:lastModifiedBy>
  <cp:revision/>
  <dcterms:created xsi:type="dcterms:W3CDTF">1999-08-02T20:22:00Z</dcterms:created>
  <dcterms:modified xsi:type="dcterms:W3CDTF">2024-02-05T08:21:03Z</dcterms:modified>
  <cp:category/>
  <cp:contentStatus/>
</cp:coreProperties>
</file>