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 codeName="{B6124F1A-AFFB-F854-7757-9A1D4C6FC43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ellesforbundetnorge-my.sharepoint.com/personal/jan_ornevik_fellesforbundet_no/Documents/Documents/målekontor/"/>
    </mc:Choice>
  </mc:AlternateContent>
  <xr:revisionPtr revIDLastSave="2" documentId="13_ncr:1_{E03A99A1-FE8F-40B7-A84C-9517B56D4F9E}" xr6:coauthVersionLast="47" xr6:coauthVersionMax="47" xr10:uidLastSave="{07B0F6D4-5702-480C-B197-E041993FF091}"/>
  <bookViews>
    <workbookView xWindow="230" yWindow="0" windowWidth="19200" windowHeight="9660" tabRatio="876" firstSheet="1" activeTab="2" xr2:uid="{00000000-000D-0000-FFFF-FFFF00000000}"/>
  </bookViews>
  <sheets>
    <sheet name="Base" sheetId="12" state="hidden" r:id="rId1"/>
    <sheet name="FORS" sheetId="1" r:id="rId2"/>
    <sheet name="ÅRSTOT" sheetId="2" r:id="rId3"/>
    <sheet name="BETONG" sheetId="3" r:id="rId4"/>
    <sheet name="TØMRERE" sheetId="4" r:id="rId5"/>
    <sheet name="MALERE" sheetId="5" r:id="rId6"/>
    <sheet name="RØRLEGGERE" sheetId="6" r:id="rId7"/>
    <sheet name="TAKTEKKERE" sheetId="8" r:id="rId8"/>
    <sheet name="MURERE" sheetId="10" r:id="rId9"/>
    <sheet name="BLIKK OG VENTILASJON" sheetId="7" r:id="rId10"/>
    <sheet name="ISOLATØR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6" l="1"/>
  <c r="L7" i="8"/>
  <c r="L8" i="8"/>
  <c r="G18" i="6"/>
  <c r="F18" i="6"/>
  <c r="H18" i="6"/>
  <c r="M18" i="6" s="1"/>
  <c r="L18" i="6"/>
  <c r="B19" i="6"/>
  <c r="C19" i="6"/>
  <c r="D19" i="6"/>
  <c r="E19" i="6"/>
  <c r="I19" i="6"/>
  <c r="J19" i="6"/>
  <c r="F27" i="6"/>
  <c r="G27" i="6"/>
  <c r="H27" i="6"/>
  <c r="L27" i="6"/>
  <c r="M27" i="6"/>
  <c r="F28" i="6"/>
  <c r="G28" i="6"/>
  <c r="H28" i="6"/>
  <c r="L28" i="6"/>
  <c r="M28" i="6"/>
  <c r="F29" i="6"/>
  <c r="G29" i="6"/>
  <c r="H29" i="6"/>
  <c r="M29" i="6" s="1"/>
  <c r="L29" i="6"/>
  <c r="H28" i="5"/>
  <c r="H27" i="5"/>
  <c r="G15" i="5"/>
  <c r="H11" i="5"/>
  <c r="F11" i="5"/>
  <c r="H8" i="5"/>
  <c r="F8" i="5"/>
  <c r="L8" i="5"/>
  <c r="L8" i="3"/>
  <c r="H8" i="3"/>
  <c r="M8" i="3" s="1"/>
  <c r="G8" i="3"/>
  <c r="F8" i="3"/>
  <c r="J8" i="2"/>
  <c r="I8" i="2"/>
  <c r="E8" i="2"/>
  <c r="G8" i="2" s="1"/>
  <c r="D8" i="2"/>
  <c r="C8" i="2"/>
  <c r="J7" i="2"/>
  <c r="I7" i="2"/>
  <c r="E7" i="2"/>
  <c r="D7" i="2"/>
  <c r="C7" i="2"/>
  <c r="B8" i="2"/>
  <c r="B7" i="2"/>
  <c r="I24" i="6" l="1"/>
  <c r="A22" i="6"/>
  <c r="F19" i="6"/>
  <c r="L19" i="6"/>
  <c r="H8" i="2"/>
  <c r="M8" i="2" s="1"/>
  <c r="H7" i="2"/>
  <c r="M7" i="2" s="1"/>
  <c r="G19" i="6"/>
  <c r="G7" i="2"/>
  <c r="F7" i="2"/>
  <c r="F8" i="2"/>
  <c r="H19" i="6"/>
  <c r="M19" i="6" s="1"/>
  <c r="L7" i="2"/>
  <c r="L8" i="2"/>
  <c r="J40" i="2" l="1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L31" i="2" s="1"/>
  <c r="J30" i="2"/>
  <c r="I30" i="2"/>
  <c r="L30" i="2" s="1"/>
  <c r="J29" i="2"/>
  <c r="I29" i="2"/>
  <c r="J28" i="2"/>
  <c r="I28" i="2"/>
  <c r="E40" i="2"/>
  <c r="D40" i="2"/>
  <c r="C40" i="2"/>
  <c r="B40" i="2"/>
  <c r="E39" i="2"/>
  <c r="D39" i="2"/>
  <c r="C39" i="2"/>
  <c r="B39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B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E50" i="2" s="1"/>
  <c r="D29" i="2"/>
  <c r="C29" i="2"/>
  <c r="B29" i="2"/>
  <c r="E28" i="2"/>
  <c r="E49" i="2" s="1"/>
  <c r="D28" i="2"/>
  <c r="C28" i="2"/>
  <c r="B19" i="2"/>
  <c r="B18" i="2"/>
  <c r="B17" i="2"/>
  <c r="B16" i="2"/>
  <c r="B15" i="2"/>
  <c r="B14" i="2"/>
  <c r="B13" i="2"/>
  <c r="B12" i="2"/>
  <c r="B11" i="2"/>
  <c r="B10" i="2"/>
  <c r="B9" i="2"/>
  <c r="B28" i="2"/>
  <c r="L7" i="4"/>
  <c r="M10" i="2"/>
  <c r="M9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L10" i="2" s="1"/>
  <c r="J9" i="2"/>
  <c r="I9" i="2"/>
  <c r="L9" i="2" s="1"/>
  <c r="E19" i="2"/>
  <c r="E61" i="2" s="1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G9" i="2" s="1"/>
  <c r="D9" i="2"/>
  <c r="F9" i="2" s="1"/>
  <c r="C9" i="2"/>
  <c r="A42" i="11"/>
  <c r="A22" i="11"/>
  <c r="A2" i="11"/>
  <c r="M59" i="11"/>
  <c r="M58" i="11"/>
  <c r="J58" i="11"/>
  <c r="I58" i="11"/>
  <c r="L58" i="11" s="1"/>
  <c r="F58" i="11"/>
  <c r="E58" i="11"/>
  <c r="G58" i="11" s="1"/>
  <c r="D58" i="11"/>
  <c r="C58" i="11"/>
  <c r="B58" i="11"/>
  <c r="M57" i="11"/>
  <c r="J57" i="11"/>
  <c r="I57" i="11"/>
  <c r="L57" i="11" s="1"/>
  <c r="E57" i="11"/>
  <c r="G57" i="11" s="1"/>
  <c r="D57" i="11"/>
  <c r="C57" i="11"/>
  <c r="B57" i="11"/>
  <c r="M56" i="11"/>
  <c r="J56" i="11"/>
  <c r="I56" i="11"/>
  <c r="L56" i="11" s="1"/>
  <c r="E56" i="11"/>
  <c r="G56" i="11" s="1"/>
  <c r="D56" i="11"/>
  <c r="F56" i="11" s="1"/>
  <c r="C56" i="11"/>
  <c r="B56" i="11"/>
  <c r="M55" i="11"/>
  <c r="J55" i="11"/>
  <c r="I55" i="11"/>
  <c r="L55" i="11" s="1"/>
  <c r="E55" i="11"/>
  <c r="G55" i="11" s="1"/>
  <c r="D55" i="11"/>
  <c r="F55" i="11" s="1"/>
  <c r="C55" i="11"/>
  <c r="B55" i="11"/>
  <c r="M54" i="11"/>
  <c r="J54" i="11"/>
  <c r="I54" i="11"/>
  <c r="L54" i="11" s="1"/>
  <c r="E54" i="11"/>
  <c r="D54" i="11"/>
  <c r="F54" i="11" s="1"/>
  <c r="C54" i="11"/>
  <c r="B54" i="11"/>
  <c r="M53" i="11"/>
  <c r="J53" i="11"/>
  <c r="I53" i="11"/>
  <c r="L53" i="11" s="1"/>
  <c r="E53" i="11"/>
  <c r="G53" i="11" s="1"/>
  <c r="D53" i="11"/>
  <c r="F53" i="11" s="1"/>
  <c r="C53" i="11"/>
  <c r="B53" i="11"/>
  <c r="M52" i="11"/>
  <c r="J52" i="11"/>
  <c r="I52" i="11"/>
  <c r="L52" i="11" s="1"/>
  <c r="E52" i="11"/>
  <c r="G52" i="11" s="1"/>
  <c r="D52" i="11"/>
  <c r="C52" i="11"/>
  <c r="B52" i="11"/>
  <c r="M51" i="11"/>
  <c r="J51" i="11"/>
  <c r="I51" i="11"/>
  <c r="L51" i="11" s="1"/>
  <c r="E51" i="11"/>
  <c r="G51" i="11" s="1"/>
  <c r="D51" i="11"/>
  <c r="C51" i="11"/>
  <c r="B51" i="11"/>
  <c r="M50" i="11"/>
  <c r="J50" i="11"/>
  <c r="I50" i="11"/>
  <c r="L50" i="11" s="1"/>
  <c r="E50" i="11"/>
  <c r="G50" i="11" s="1"/>
  <c r="D50" i="11"/>
  <c r="C50" i="11"/>
  <c r="B50" i="11"/>
  <c r="M49" i="11"/>
  <c r="J49" i="11"/>
  <c r="I49" i="11"/>
  <c r="L49" i="11" s="1"/>
  <c r="E49" i="11"/>
  <c r="G49" i="11" s="1"/>
  <c r="D49" i="11"/>
  <c r="H49" i="11" s="1"/>
  <c r="C49" i="11"/>
  <c r="B49" i="11"/>
  <c r="M48" i="11"/>
  <c r="J48" i="11"/>
  <c r="I48" i="11"/>
  <c r="L48" i="11" s="1"/>
  <c r="E48" i="11"/>
  <c r="D48" i="11"/>
  <c r="F48" i="11" s="1"/>
  <c r="C48" i="11"/>
  <c r="B48" i="11"/>
  <c r="M47" i="11"/>
  <c r="J47" i="11"/>
  <c r="I47" i="11"/>
  <c r="L47" i="11" s="1"/>
  <c r="E47" i="11"/>
  <c r="G47" i="11" s="1"/>
  <c r="D47" i="11"/>
  <c r="F47" i="11" s="1"/>
  <c r="C47" i="11"/>
  <c r="B47" i="11"/>
  <c r="I44" i="11"/>
  <c r="F44" i="11"/>
  <c r="M39" i="11"/>
  <c r="J39" i="11"/>
  <c r="I39" i="11"/>
  <c r="L39" i="11" s="1"/>
  <c r="E39" i="11"/>
  <c r="G39" i="11" s="1"/>
  <c r="D39" i="11"/>
  <c r="F39" i="11" s="1"/>
  <c r="C39" i="11"/>
  <c r="B39" i="11"/>
  <c r="M38" i="11"/>
  <c r="L38" i="11"/>
  <c r="H38" i="11"/>
  <c r="G38" i="11"/>
  <c r="F38" i="11"/>
  <c r="M37" i="11"/>
  <c r="L37" i="11"/>
  <c r="H37" i="11"/>
  <c r="G37" i="11"/>
  <c r="F37" i="11"/>
  <c r="M36" i="11"/>
  <c r="L36" i="11"/>
  <c r="H36" i="11"/>
  <c r="G36" i="11"/>
  <c r="F36" i="11"/>
  <c r="M35" i="11"/>
  <c r="L35" i="11"/>
  <c r="H35" i="11"/>
  <c r="G35" i="11"/>
  <c r="F35" i="11"/>
  <c r="M34" i="11"/>
  <c r="L34" i="11"/>
  <c r="H34" i="11"/>
  <c r="G34" i="11"/>
  <c r="F34" i="11"/>
  <c r="M33" i="11"/>
  <c r="L33" i="11"/>
  <c r="H33" i="11"/>
  <c r="G33" i="11"/>
  <c r="F33" i="11"/>
  <c r="M32" i="11"/>
  <c r="L32" i="11"/>
  <c r="H32" i="11"/>
  <c r="G32" i="11"/>
  <c r="F32" i="11"/>
  <c r="M31" i="11"/>
  <c r="L31" i="11"/>
  <c r="H31" i="11"/>
  <c r="G31" i="11"/>
  <c r="F31" i="11"/>
  <c r="M30" i="11"/>
  <c r="L30" i="11"/>
  <c r="H30" i="11"/>
  <c r="G30" i="11"/>
  <c r="F30" i="11"/>
  <c r="M29" i="11"/>
  <c r="L29" i="11"/>
  <c r="H29" i="11"/>
  <c r="G29" i="11"/>
  <c r="F29" i="11"/>
  <c r="M28" i="11"/>
  <c r="L28" i="11"/>
  <c r="H28" i="11"/>
  <c r="G28" i="11"/>
  <c r="F28" i="11"/>
  <c r="M27" i="11"/>
  <c r="L27" i="11"/>
  <c r="H27" i="11"/>
  <c r="G27" i="11"/>
  <c r="F27" i="11"/>
  <c r="I24" i="11"/>
  <c r="F24" i="11"/>
  <c r="M19" i="11"/>
  <c r="J19" i="11"/>
  <c r="I19" i="11"/>
  <c r="L19" i="11" s="1"/>
  <c r="E19" i="11"/>
  <c r="G19" i="11" s="1"/>
  <c r="D19" i="11"/>
  <c r="F19" i="11" s="1"/>
  <c r="C19" i="11"/>
  <c r="B19" i="11"/>
  <c r="M18" i="11"/>
  <c r="L18" i="11"/>
  <c r="H18" i="11"/>
  <c r="G18" i="11"/>
  <c r="F18" i="11"/>
  <c r="M17" i="11"/>
  <c r="L17" i="11"/>
  <c r="H17" i="11"/>
  <c r="G17" i="11"/>
  <c r="F17" i="11"/>
  <c r="M16" i="11"/>
  <c r="L16" i="11"/>
  <c r="H16" i="11"/>
  <c r="G16" i="11"/>
  <c r="F16" i="11"/>
  <c r="M15" i="11"/>
  <c r="L15" i="11"/>
  <c r="H15" i="11"/>
  <c r="G15" i="11"/>
  <c r="F15" i="11"/>
  <c r="M14" i="11"/>
  <c r="L14" i="11"/>
  <c r="H14" i="11"/>
  <c r="G14" i="11"/>
  <c r="F14" i="11"/>
  <c r="M13" i="11"/>
  <c r="L13" i="11"/>
  <c r="H13" i="11"/>
  <c r="G13" i="11"/>
  <c r="F13" i="11"/>
  <c r="M12" i="11"/>
  <c r="L12" i="11"/>
  <c r="H12" i="11"/>
  <c r="G12" i="11"/>
  <c r="F12" i="11"/>
  <c r="M11" i="11"/>
  <c r="L11" i="11"/>
  <c r="H11" i="11"/>
  <c r="G11" i="11"/>
  <c r="F11" i="11"/>
  <c r="M10" i="11"/>
  <c r="L10" i="11"/>
  <c r="H10" i="11"/>
  <c r="G10" i="11"/>
  <c r="F10" i="11"/>
  <c r="M9" i="11"/>
  <c r="L9" i="11"/>
  <c r="H9" i="11"/>
  <c r="G9" i="11"/>
  <c r="F9" i="11"/>
  <c r="M8" i="11"/>
  <c r="L8" i="11"/>
  <c r="H8" i="11"/>
  <c r="G8" i="11"/>
  <c r="F8" i="11"/>
  <c r="M7" i="11"/>
  <c r="L7" i="11"/>
  <c r="H7" i="11"/>
  <c r="G7" i="11"/>
  <c r="F7" i="11"/>
  <c r="I4" i="11"/>
  <c r="F4" i="11"/>
  <c r="A42" i="7"/>
  <c r="A22" i="7"/>
  <c r="A2" i="7"/>
  <c r="J58" i="7"/>
  <c r="I58" i="7"/>
  <c r="E58" i="7"/>
  <c r="G58" i="7" s="1"/>
  <c r="D58" i="7"/>
  <c r="C58" i="7"/>
  <c r="B58" i="7"/>
  <c r="J57" i="7"/>
  <c r="I57" i="7"/>
  <c r="E57" i="7"/>
  <c r="G57" i="7" s="1"/>
  <c r="D57" i="7"/>
  <c r="C57" i="7"/>
  <c r="B57" i="7"/>
  <c r="J56" i="7"/>
  <c r="I56" i="7"/>
  <c r="L56" i="7" s="1"/>
  <c r="E56" i="7"/>
  <c r="G56" i="7" s="1"/>
  <c r="D56" i="7"/>
  <c r="C56" i="7"/>
  <c r="B56" i="7"/>
  <c r="J55" i="7"/>
  <c r="I55" i="7"/>
  <c r="E55" i="7"/>
  <c r="G55" i="7" s="1"/>
  <c r="D55" i="7"/>
  <c r="C55" i="7"/>
  <c r="B55" i="7"/>
  <c r="J54" i="7"/>
  <c r="I54" i="7"/>
  <c r="E54" i="7"/>
  <c r="G54" i="7" s="1"/>
  <c r="D54" i="7"/>
  <c r="C54" i="7"/>
  <c r="B54" i="7"/>
  <c r="M53" i="7"/>
  <c r="J53" i="7"/>
  <c r="I53" i="7"/>
  <c r="L53" i="7" s="1"/>
  <c r="E53" i="7"/>
  <c r="G53" i="7" s="1"/>
  <c r="D53" i="7"/>
  <c r="F53" i="7" s="1"/>
  <c r="C53" i="7"/>
  <c r="B53" i="7"/>
  <c r="J52" i="7"/>
  <c r="I52" i="7"/>
  <c r="E52" i="7"/>
  <c r="G52" i="7" s="1"/>
  <c r="D52" i="7"/>
  <c r="F52" i="7" s="1"/>
  <c r="C52" i="7"/>
  <c r="B52" i="7"/>
  <c r="J51" i="7"/>
  <c r="I51" i="7"/>
  <c r="L51" i="7" s="1"/>
  <c r="E51" i="7"/>
  <c r="G51" i="7" s="1"/>
  <c r="D51" i="7"/>
  <c r="C51" i="7"/>
  <c r="B51" i="7"/>
  <c r="J50" i="7"/>
  <c r="I50" i="7"/>
  <c r="E50" i="7"/>
  <c r="G50" i="7" s="1"/>
  <c r="D50" i="7"/>
  <c r="F50" i="7" s="1"/>
  <c r="C50" i="7"/>
  <c r="B50" i="7"/>
  <c r="M49" i="7"/>
  <c r="J49" i="7"/>
  <c r="I49" i="7"/>
  <c r="L49" i="7" s="1"/>
  <c r="E49" i="7"/>
  <c r="G49" i="7" s="1"/>
  <c r="D49" i="7"/>
  <c r="C49" i="7"/>
  <c r="B49" i="7"/>
  <c r="J48" i="7"/>
  <c r="I48" i="7"/>
  <c r="L48" i="7" s="1"/>
  <c r="E48" i="7"/>
  <c r="G48" i="7" s="1"/>
  <c r="D48" i="7"/>
  <c r="C48" i="7"/>
  <c r="B48" i="7"/>
  <c r="J47" i="7"/>
  <c r="I47" i="7"/>
  <c r="E47" i="7"/>
  <c r="G47" i="7" s="1"/>
  <c r="D47" i="7"/>
  <c r="C47" i="7"/>
  <c r="B47" i="7"/>
  <c r="I44" i="7"/>
  <c r="F44" i="7"/>
  <c r="J39" i="7"/>
  <c r="I39" i="7"/>
  <c r="L39" i="7" s="1"/>
  <c r="E39" i="7"/>
  <c r="D39" i="7"/>
  <c r="C39" i="7"/>
  <c r="B39" i="7"/>
  <c r="L38" i="7"/>
  <c r="H38" i="7"/>
  <c r="M38" i="7" s="1"/>
  <c r="G38" i="7"/>
  <c r="F38" i="7"/>
  <c r="L37" i="7"/>
  <c r="H37" i="7"/>
  <c r="M37" i="7" s="1"/>
  <c r="G37" i="7"/>
  <c r="F37" i="7"/>
  <c r="M36" i="7"/>
  <c r="L36" i="7"/>
  <c r="H36" i="7"/>
  <c r="G36" i="7"/>
  <c r="F36" i="7"/>
  <c r="L35" i="7"/>
  <c r="H35" i="7"/>
  <c r="M35" i="7" s="1"/>
  <c r="G35" i="7"/>
  <c r="F35" i="7"/>
  <c r="M34" i="7"/>
  <c r="L34" i="7"/>
  <c r="H34" i="7"/>
  <c r="G34" i="7"/>
  <c r="F34" i="7"/>
  <c r="M33" i="7"/>
  <c r="L33" i="7"/>
  <c r="H33" i="7"/>
  <c r="G33" i="7"/>
  <c r="F33" i="7"/>
  <c r="L32" i="7"/>
  <c r="H32" i="7"/>
  <c r="M32" i="7" s="1"/>
  <c r="G32" i="7"/>
  <c r="F32" i="7"/>
  <c r="M31" i="7"/>
  <c r="L31" i="7"/>
  <c r="H31" i="7"/>
  <c r="G31" i="7"/>
  <c r="F31" i="7"/>
  <c r="L30" i="7"/>
  <c r="H30" i="7"/>
  <c r="M30" i="7" s="1"/>
  <c r="G30" i="7"/>
  <c r="F30" i="7"/>
  <c r="M29" i="7"/>
  <c r="L29" i="7"/>
  <c r="H29" i="7"/>
  <c r="G29" i="7"/>
  <c r="F29" i="7"/>
  <c r="M28" i="7"/>
  <c r="L28" i="7"/>
  <c r="H28" i="7"/>
  <c r="G28" i="7"/>
  <c r="F28" i="7"/>
  <c r="M27" i="7"/>
  <c r="L27" i="7"/>
  <c r="H27" i="7"/>
  <c r="G27" i="7"/>
  <c r="F27" i="7"/>
  <c r="I24" i="7"/>
  <c r="F24" i="7"/>
  <c r="J19" i="7"/>
  <c r="I19" i="7"/>
  <c r="E19" i="7"/>
  <c r="G19" i="7" s="1"/>
  <c r="D19" i="7"/>
  <c r="C19" i="7"/>
  <c r="B19" i="7"/>
  <c r="M18" i="7"/>
  <c r="L18" i="7"/>
  <c r="H18" i="7"/>
  <c r="G18" i="7"/>
  <c r="F18" i="7"/>
  <c r="L17" i="7"/>
  <c r="H17" i="7"/>
  <c r="M17" i="7" s="1"/>
  <c r="G17" i="7"/>
  <c r="F17" i="7"/>
  <c r="M16" i="7"/>
  <c r="L16" i="7"/>
  <c r="H16" i="7"/>
  <c r="G16" i="7"/>
  <c r="F16" i="7"/>
  <c r="L15" i="7"/>
  <c r="H15" i="7"/>
  <c r="M15" i="7" s="1"/>
  <c r="G15" i="7"/>
  <c r="F15" i="7"/>
  <c r="L14" i="7"/>
  <c r="H14" i="7"/>
  <c r="M14" i="7" s="1"/>
  <c r="G14" i="7"/>
  <c r="F14" i="7"/>
  <c r="M13" i="7"/>
  <c r="L13" i="7"/>
  <c r="H13" i="7"/>
  <c r="G13" i="7"/>
  <c r="F13" i="7"/>
  <c r="L12" i="7"/>
  <c r="H12" i="7"/>
  <c r="M12" i="7" s="1"/>
  <c r="G12" i="7"/>
  <c r="F12" i="7"/>
  <c r="L11" i="7"/>
  <c r="H11" i="7"/>
  <c r="M11" i="7" s="1"/>
  <c r="G11" i="7"/>
  <c r="F11" i="7"/>
  <c r="M10" i="7"/>
  <c r="L10" i="7"/>
  <c r="H10" i="7"/>
  <c r="G10" i="7"/>
  <c r="F10" i="7"/>
  <c r="M9" i="7"/>
  <c r="L9" i="7"/>
  <c r="H9" i="7"/>
  <c r="G9" i="7"/>
  <c r="F9" i="7"/>
  <c r="L8" i="7"/>
  <c r="H8" i="7"/>
  <c r="M8" i="7" s="1"/>
  <c r="G8" i="7"/>
  <c r="F8" i="7"/>
  <c r="L7" i="7"/>
  <c r="H7" i="7"/>
  <c r="M7" i="7" s="1"/>
  <c r="G7" i="7"/>
  <c r="F7" i="7"/>
  <c r="I4" i="7"/>
  <c r="F4" i="7"/>
  <c r="A42" i="10"/>
  <c r="A22" i="10"/>
  <c r="A2" i="10"/>
  <c r="J58" i="10"/>
  <c r="I58" i="10"/>
  <c r="E58" i="10"/>
  <c r="D58" i="10"/>
  <c r="C58" i="10"/>
  <c r="B58" i="10"/>
  <c r="J57" i="10"/>
  <c r="I57" i="10"/>
  <c r="E57" i="10"/>
  <c r="G57" i="10" s="1"/>
  <c r="D57" i="10"/>
  <c r="C57" i="10"/>
  <c r="B57" i="10"/>
  <c r="J56" i="10"/>
  <c r="I56" i="10"/>
  <c r="L56" i="10" s="1"/>
  <c r="E56" i="10"/>
  <c r="G56" i="10" s="1"/>
  <c r="D56" i="10"/>
  <c r="C56" i="10"/>
  <c r="B56" i="10"/>
  <c r="J55" i="10"/>
  <c r="I55" i="10"/>
  <c r="E55" i="10"/>
  <c r="D55" i="10"/>
  <c r="C55" i="10"/>
  <c r="B55" i="10"/>
  <c r="J54" i="10"/>
  <c r="I54" i="10"/>
  <c r="E54" i="10"/>
  <c r="G54" i="10" s="1"/>
  <c r="D54" i="10"/>
  <c r="C54" i="10"/>
  <c r="B54" i="10"/>
  <c r="J53" i="10"/>
  <c r="I53" i="10"/>
  <c r="E53" i="10"/>
  <c r="G53" i="10" s="1"/>
  <c r="D53" i="10"/>
  <c r="C53" i="10"/>
  <c r="B53" i="10"/>
  <c r="J52" i="10"/>
  <c r="I52" i="10"/>
  <c r="E52" i="10"/>
  <c r="G52" i="10" s="1"/>
  <c r="D52" i="10"/>
  <c r="C52" i="10"/>
  <c r="B52" i="10"/>
  <c r="J51" i="10"/>
  <c r="I51" i="10"/>
  <c r="L51" i="10" s="1"/>
  <c r="E51" i="10"/>
  <c r="D51" i="10"/>
  <c r="C51" i="10"/>
  <c r="B51" i="10"/>
  <c r="J50" i="10"/>
  <c r="I50" i="10"/>
  <c r="E50" i="10"/>
  <c r="G50" i="10" s="1"/>
  <c r="D50" i="10"/>
  <c r="F50" i="10" s="1"/>
  <c r="C50" i="10"/>
  <c r="B50" i="10"/>
  <c r="M49" i="10"/>
  <c r="J49" i="10"/>
  <c r="I49" i="10"/>
  <c r="L49" i="10" s="1"/>
  <c r="E49" i="10"/>
  <c r="G49" i="10" s="1"/>
  <c r="D49" i="10"/>
  <c r="C49" i="10"/>
  <c r="B49" i="10"/>
  <c r="J48" i="10"/>
  <c r="I48" i="10"/>
  <c r="E48" i="10"/>
  <c r="D48" i="10"/>
  <c r="C48" i="10"/>
  <c r="B48" i="10"/>
  <c r="J47" i="10"/>
  <c r="I47" i="10"/>
  <c r="E47" i="10"/>
  <c r="D47" i="10"/>
  <c r="C47" i="10"/>
  <c r="B47" i="10"/>
  <c r="I44" i="10"/>
  <c r="F44" i="10"/>
  <c r="J39" i="10"/>
  <c r="I39" i="10"/>
  <c r="E39" i="10"/>
  <c r="D39" i="10"/>
  <c r="C39" i="10"/>
  <c r="B39" i="10"/>
  <c r="L38" i="10"/>
  <c r="H38" i="10"/>
  <c r="M38" i="10" s="1"/>
  <c r="G38" i="10"/>
  <c r="F38" i="10"/>
  <c r="L37" i="10"/>
  <c r="H37" i="10"/>
  <c r="M37" i="10" s="1"/>
  <c r="G37" i="10"/>
  <c r="F37" i="10"/>
  <c r="M36" i="10"/>
  <c r="L36" i="10"/>
  <c r="H36" i="10"/>
  <c r="G36" i="10"/>
  <c r="F36" i="10"/>
  <c r="L35" i="10"/>
  <c r="H35" i="10"/>
  <c r="M35" i="10" s="1"/>
  <c r="G35" i="10"/>
  <c r="F35" i="10"/>
  <c r="L34" i="10"/>
  <c r="H34" i="10"/>
  <c r="M34" i="10" s="1"/>
  <c r="G34" i="10"/>
  <c r="F34" i="10"/>
  <c r="L33" i="10"/>
  <c r="H33" i="10"/>
  <c r="M33" i="10" s="1"/>
  <c r="G33" i="10"/>
  <c r="F33" i="10"/>
  <c r="M32" i="10"/>
  <c r="L32" i="10"/>
  <c r="H32" i="10"/>
  <c r="G32" i="10"/>
  <c r="F32" i="10"/>
  <c r="M31" i="10"/>
  <c r="L31" i="10"/>
  <c r="H31" i="10"/>
  <c r="G31" i="10"/>
  <c r="F31" i="10"/>
  <c r="L30" i="10"/>
  <c r="H30" i="10"/>
  <c r="M30" i="10" s="1"/>
  <c r="G30" i="10"/>
  <c r="F30" i="10"/>
  <c r="M29" i="10"/>
  <c r="L29" i="10"/>
  <c r="H29" i="10"/>
  <c r="G29" i="10"/>
  <c r="F29" i="10"/>
  <c r="L28" i="10"/>
  <c r="H28" i="10"/>
  <c r="M28" i="10" s="1"/>
  <c r="G28" i="10"/>
  <c r="F28" i="10"/>
  <c r="L27" i="10"/>
  <c r="H27" i="10"/>
  <c r="M27" i="10" s="1"/>
  <c r="G27" i="10"/>
  <c r="F27" i="10"/>
  <c r="I24" i="10"/>
  <c r="F24" i="10"/>
  <c r="J19" i="10"/>
  <c r="I19" i="10"/>
  <c r="E19" i="10"/>
  <c r="D19" i="10"/>
  <c r="C19" i="10"/>
  <c r="B19" i="10"/>
  <c r="L18" i="10"/>
  <c r="H18" i="10"/>
  <c r="M18" i="10" s="1"/>
  <c r="G18" i="10"/>
  <c r="F18" i="10"/>
  <c r="L17" i="10"/>
  <c r="H17" i="10"/>
  <c r="M17" i="10" s="1"/>
  <c r="G17" i="10"/>
  <c r="F17" i="10"/>
  <c r="M16" i="10"/>
  <c r="L16" i="10"/>
  <c r="H16" i="10"/>
  <c r="G16" i="10"/>
  <c r="F16" i="10"/>
  <c r="L15" i="10"/>
  <c r="H15" i="10"/>
  <c r="M15" i="10" s="1"/>
  <c r="G15" i="10"/>
  <c r="F15" i="10"/>
  <c r="L14" i="10"/>
  <c r="H14" i="10"/>
  <c r="M14" i="10" s="1"/>
  <c r="G14" i="10"/>
  <c r="F14" i="10"/>
  <c r="L13" i="10"/>
  <c r="H13" i="10"/>
  <c r="M13" i="10" s="1"/>
  <c r="G13" i="10"/>
  <c r="F13" i="10"/>
  <c r="L12" i="10"/>
  <c r="H12" i="10"/>
  <c r="M12" i="10" s="1"/>
  <c r="G12" i="10"/>
  <c r="F12" i="10"/>
  <c r="L11" i="10"/>
  <c r="H11" i="10"/>
  <c r="M11" i="10" s="1"/>
  <c r="G11" i="10"/>
  <c r="F11" i="10"/>
  <c r="M10" i="10"/>
  <c r="L10" i="10"/>
  <c r="H10" i="10"/>
  <c r="G10" i="10"/>
  <c r="F10" i="10"/>
  <c r="M9" i="10"/>
  <c r="L9" i="10"/>
  <c r="H9" i="10"/>
  <c r="G9" i="10"/>
  <c r="F9" i="10"/>
  <c r="L8" i="10"/>
  <c r="H8" i="10"/>
  <c r="M8" i="10" s="1"/>
  <c r="G8" i="10"/>
  <c r="F8" i="10"/>
  <c r="L7" i="10"/>
  <c r="H7" i="10"/>
  <c r="M7" i="10" s="1"/>
  <c r="G7" i="10"/>
  <c r="F7" i="10"/>
  <c r="I4" i="10"/>
  <c r="F4" i="10"/>
  <c r="A42" i="8"/>
  <c r="A22" i="8"/>
  <c r="A2" i="8"/>
  <c r="J58" i="8"/>
  <c r="I58" i="8"/>
  <c r="E58" i="8"/>
  <c r="D58" i="8"/>
  <c r="C58" i="8"/>
  <c r="B58" i="8"/>
  <c r="J57" i="8"/>
  <c r="I57" i="8"/>
  <c r="E57" i="8"/>
  <c r="G57" i="8" s="1"/>
  <c r="D57" i="8"/>
  <c r="C57" i="8"/>
  <c r="B57" i="8"/>
  <c r="J56" i="8"/>
  <c r="I56" i="8"/>
  <c r="L56" i="8" s="1"/>
  <c r="E56" i="8"/>
  <c r="G56" i="8" s="1"/>
  <c r="D56" i="8"/>
  <c r="C56" i="8"/>
  <c r="B56" i="8"/>
  <c r="J55" i="8"/>
  <c r="I55" i="8"/>
  <c r="E55" i="8"/>
  <c r="D55" i="8"/>
  <c r="C55" i="8"/>
  <c r="B55" i="8"/>
  <c r="J54" i="8"/>
  <c r="I54" i="8"/>
  <c r="E54" i="8"/>
  <c r="D54" i="8"/>
  <c r="C54" i="8"/>
  <c r="B54" i="8"/>
  <c r="J53" i="8"/>
  <c r="I53" i="8"/>
  <c r="E53" i="8"/>
  <c r="D53" i="8"/>
  <c r="C53" i="8"/>
  <c r="B53" i="8"/>
  <c r="J52" i="8"/>
  <c r="I52" i="8"/>
  <c r="E52" i="8"/>
  <c r="G52" i="8" s="1"/>
  <c r="D52" i="8"/>
  <c r="C52" i="8"/>
  <c r="B52" i="8"/>
  <c r="J51" i="8"/>
  <c r="I51" i="8"/>
  <c r="E51" i="8"/>
  <c r="D51" i="8"/>
  <c r="C51" i="8"/>
  <c r="B51" i="8"/>
  <c r="J50" i="8"/>
  <c r="I50" i="8"/>
  <c r="L50" i="8" s="1"/>
  <c r="E50" i="8"/>
  <c r="G50" i="8" s="1"/>
  <c r="D50" i="8"/>
  <c r="F50" i="8" s="1"/>
  <c r="C50" i="8"/>
  <c r="B50" i="8"/>
  <c r="M49" i="8"/>
  <c r="J49" i="8"/>
  <c r="I49" i="8"/>
  <c r="L49" i="8" s="1"/>
  <c r="E49" i="8"/>
  <c r="G49" i="8" s="1"/>
  <c r="D49" i="8"/>
  <c r="C49" i="8"/>
  <c r="B49" i="8"/>
  <c r="J48" i="8"/>
  <c r="I48" i="8"/>
  <c r="E48" i="8"/>
  <c r="D48" i="8"/>
  <c r="C48" i="8"/>
  <c r="B48" i="8"/>
  <c r="J47" i="8"/>
  <c r="I47" i="8"/>
  <c r="E47" i="8"/>
  <c r="D47" i="8"/>
  <c r="C47" i="8"/>
  <c r="B47" i="8"/>
  <c r="I44" i="8"/>
  <c r="F44" i="8"/>
  <c r="J39" i="8"/>
  <c r="I39" i="8"/>
  <c r="E39" i="8"/>
  <c r="D39" i="8"/>
  <c r="C39" i="8"/>
  <c r="B39" i="8"/>
  <c r="L38" i="8"/>
  <c r="H38" i="8"/>
  <c r="M38" i="8" s="1"/>
  <c r="G38" i="8"/>
  <c r="F38" i="8"/>
  <c r="L37" i="8"/>
  <c r="H37" i="8"/>
  <c r="M37" i="8" s="1"/>
  <c r="G37" i="8"/>
  <c r="F37" i="8"/>
  <c r="M36" i="8"/>
  <c r="L36" i="8"/>
  <c r="H36" i="8"/>
  <c r="G36" i="8"/>
  <c r="F36" i="8"/>
  <c r="L35" i="8"/>
  <c r="H35" i="8"/>
  <c r="M35" i="8" s="1"/>
  <c r="G35" i="8"/>
  <c r="F35" i="8"/>
  <c r="L34" i="8"/>
  <c r="H34" i="8"/>
  <c r="M34" i="8" s="1"/>
  <c r="G34" i="8"/>
  <c r="F34" i="8"/>
  <c r="L33" i="8"/>
  <c r="H33" i="8"/>
  <c r="M33" i="8" s="1"/>
  <c r="G33" i="8"/>
  <c r="F33" i="8"/>
  <c r="L32" i="8"/>
  <c r="H32" i="8"/>
  <c r="M32" i="8" s="1"/>
  <c r="G32" i="8"/>
  <c r="F32" i="8"/>
  <c r="L31" i="8"/>
  <c r="H31" i="8"/>
  <c r="M31" i="8" s="1"/>
  <c r="G31" i="8"/>
  <c r="F31" i="8"/>
  <c r="L30" i="8"/>
  <c r="H30" i="8"/>
  <c r="M30" i="8" s="1"/>
  <c r="G30" i="8"/>
  <c r="F30" i="8"/>
  <c r="M29" i="8"/>
  <c r="L29" i="8"/>
  <c r="H29" i="8"/>
  <c r="G29" i="8"/>
  <c r="F29" i="8"/>
  <c r="L28" i="8"/>
  <c r="H28" i="8"/>
  <c r="M28" i="8" s="1"/>
  <c r="G28" i="8"/>
  <c r="F28" i="8"/>
  <c r="L27" i="8"/>
  <c r="H27" i="8"/>
  <c r="M27" i="8" s="1"/>
  <c r="G27" i="8"/>
  <c r="F27" i="8"/>
  <c r="I24" i="8"/>
  <c r="F24" i="8"/>
  <c r="J19" i="8"/>
  <c r="I19" i="8"/>
  <c r="E19" i="8"/>
  <c r="D19" i="8"/>
  <c r="C19" i="8"/>
  <c r="B19" i="8"/>
  <c r="L18" i="8"/>
  <c r="H18" i="8"/>
  <c r="M18" i="8" s="1"/>
  <c r="G18" i="8"/>
  <c r="F18" i="8"/>
  <c r="L17" i="8"/>
  <c r="H17" i="8"/>
  <c r="M17" i="8" s="1"/>
  <c r="G17" i="8"/>
  <c r="F17" i="8"/>
  <c r="M16" i="8"/>
  <c r="L16" i="8"/>
  <c r="H16" i="8"/>
  <c r="G16" i="8"/>
  <c r="F16" i="8"/>
  <c r="L15" i="8"/>
  <c r="H15" i="8"/>
  <c r="M15" i="8" s="1"/>
  <c r="G15" i="8"/>
  <c r="F15" i="8"/>
  <c r="L14" i="8"/>
  <c r="H14" i="8"/>
  <c r="M14" i="8" s="1"/>
  <c r="G14" i="8"/>
  <c r="F14" i="8"/>
  <c r="L13" i="8"/>
  <c r="H13" i="8"/>
  <c r="M13" i="8" s="1"/>
  <c r="G13" i="8"/>
  <c r="F13" i="8"/>
  <c r="L12" i="8"/>
  <c r="H12" i="8"/>
  <c r="M12" i="8" s="1"/>
  <c r="G12" i="8"/>
  <c r="F12" i="8"/>
  <c r="L11" i="8"/>
  <c r="H11" i="8"/>
  <c r="M11" i="8" s="1"/>
  <c r="G11" i="8"/>
  <c r="F11" i="8"/>
  <c r="M10" i="8"/>
  <c r="L10" i="8"/>
  <c r="H10" i="8"/>
  <c r="G10" i="8"/>
  <c r="F10" i="8"/>
  <c r="M9" i="8"/>
  <c r="L9" i="8"/>
  <c r="H9" i="8"/>
  <c r="G9" i="8"/>
  <c r="F9" i="8"/>
  <c r="H8" i="8"/>
  <c r="M8" i="8" s="1"/>
  <c r="G8" i="8"/>
  <c r="F8" i="8"/>
  <c r="H7" i="8"/>
  <c r="M7" i="8" s="1"/>
  <c r="G7" i="8"/>
  <c r="F7" i="8"/>
  <c r="I4" i="8"/>
  <c r="F4" i="8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F19" i="7" l="1"/>
  <c r="G54" i="8"/>
  <c r="H54" i="11"/>
  <c r="G39" i="8"/>
  <c r="F39" i="7"/>
  <c r="G39" i="10"/>
  <c r="H39" i="7"/>
  <c r="M39" i="7" s="1"/>
  <c r="F48" i="10"/>
  <c r="G30" i="2"/>
  <c r="H39" i="8"/>
  <c r="M39" i="8" s="1"/>
  <c r="B61" i="2"/>
  <c r="E54" i="2"/>
  <c r="E58" i="2"/>
  <c r="E60" i="2"/>
  <c r="E53" i="2"/>
  <c r="E56" i="2"/>
  <c r="C56" i="2"/>
  <c r="D56" i="2"/>
  <c r="E57" i="2"/>
  <c r="H39" i="10"/>
  <c r="M39" i="10" s="1"/>
  <c r="E55" i="2"/>
  <c r="G58" i="10"/>
  <c r="H56" i="7"/>
  <c r="M56" i="7" s="1"/>
  <c r="H51" i="11"/>
  <c r="H51" i="7"/>
  <c r="M51" i="7" s="1"/>
  <c r="H50" i="11"/>
  <c r="E59" i="2"/>
  <c r="H48" i="7"/>
  <c r="M48" i="7" s="1"/>
  <c r="H19" i="11"/>
  <c r="B59" i="11"/>
  <c r="H58" i="11"/>
  <c r="H56" i="11"/>
  <c r="F39" i="8"/>
  <c r="F39" i="10"/>
  <c r="H47" i="11"/>
  <c r="L39" i="8"/>
  <c r="L39" i="10"/>
  <c r="H50" i="7"/>
  <c r="M50" i="7" s="1"/>
  <c r="H55" i="7"/>
  <c r="M55" i="7" s="1"/>
  <c r="F58" i="7"/>
  <c r="J59" i="11"/>
  <c r="H55" i="11"/>
  <c r="L53" i="10"/>
  <c r="H49" i="10"/>
  <c r="H57" i="10"/>
  <c r="M57" i="10" s="1"/>
  <c r="F51" i="8"/>
  <c r="H57" i="8"/>
  <c r="M57" i="8" s="1"/>
  <c r="H56" i="8"/>
  <c r="M56" i="8" s="1"/>
  <c r="L19" i="10"/>
  <c r="L18" i="2"/>
  <c r="D60" i="2"/>
  <c r="D54" i="2"/>
  <c r="D49" i="2"/>
  <c r="D58" i="2"/>
  <c r="D50" i="2"/>
  <c r="C60" i="2"/>
  <c r="D52" i="2"/>
  <c r="L35" i="2"/>
  <c r="L39" i="2"/>
  <c r="C50" i="2"/>
  <c r="C58" i="2"/>
  <c r="C54" i="2"/>
  <c r="C57" i="2"/>
  <c r="L34" i="2"/>
  <c r="L38" i="2"/>
  <c r="C55" i="2"/>
  <c r="B56" i="2"/>
  <c r="C53" i="2"/>
  <c r="L32" i="2"/>
  <c r="L36" i="2"/>
  <c r="L40" i="2"/>
  <c r="C59" i="2"/>
  <c r="L29" i="2"/>
  <c r="L33" i="2"/>
  <c r="L37" i="2"/>
  <c r="C61" i="2"/>
  <c r="B54" i="2"/>
  <c r="B55" i="2"/>
  <c r="B57" i="2"/>
  <c r="B53" i="2"/>
  <c r="B59" i="2"/>
  <c r="B49" i="2"/>
  <c r="B60" i="2"/>
  <c r="L12" i="2"/>
  <c r="J59" i="5"/>
  <c r="I59" i="2"/>
  <c r="J60" i="2"/>
  <c r="I55" i="2"/>
  <c r="I49" i="2"/>
  <c r="I53" i="2"/>
  <c r="G58" i="8"/>
  <c r="G53" i="8"/>
  <c r="L14" i="2"/>
  <c r="F48" i="8"/>
  <c r="L19" i="2"/>
  <c r="J50" i="2"/>
  <c r="J54" i="2"/>
  <c r="J58" i="2"/>
  <c r="J55" i="2"/>
  <c r="J59" i="2"/>
  <c r="J56" i="2"/>
  <c r="J49" i="2"/>
  <c r="J53" i="2"/>
  <c r="J57" i="2"/>
  <c r="J61" i="2"/>
  <c r="I50" i="2"/>
  <c r="I58" i="2"/>
  <c r="H51" i="10"/>
  <c r="M51" i="10" s="1"/>
  <c r="B51" i="2"/>
  <c r="I59" i="5"/>
  <c r="F58" i="8"/>
  <c r="B59" i="10"/>
  <c r="H19" i="7"/>
  <c r="M19" i="7" s="1"/>
  <c r="H57" i="11"/>
  <c r="J51" i="2"/>
  <c r="D51" i="2"/>
  <c r="F51" i="2" s="1"/>
  <c r="C59" i="10"/>
  <c r="D59" i="2"/>
  <c r="B59" i="8"/>
  <c r="H48" i="8"/>
  <c r="M48" i="8" s="1"/>
  <c r="D59" i="10"/>
  <c r="H48" i="11"/>
  <c r="C59" i="8"/>
  <c r="L53" i="8"/>
  <c r="H56" i="10"/>
  <c r="M56" i="10" s="1"/>
  <c r="G39" i="7"/>
  <c r="H58" i="7"/>
  <c r="M58" i="7" s="1"/>
  <c r="I59" i="11"/>
  <c r="L59" i="11" s="1"/>
  <c r="G48" i="11"/>
  <c r="F50" i="11"/>
  <c r="F51" i="11"/>
  <c r="H52" i="11"/>
  <c r="C51" i="2"/>
  <c r="D57" i="2"/>
  <c r="H57" i="7"/>
  <c r="M57" i="7" s="1"/>
  <c r="C59" i="11"/>
  <c r="H53" i="11"/>
  <c r="E51" i="2"/>
  <c r="D55" i="2"/>
  <c r="H39" i="11"/>
  <c r="D59" i="11"/>
  <c r="F59" i="11" s="1"/>
  <c r="L28" i="2"/>
  <c r="L51" i="8"/>
  <c r="H50" i="10"/>
  <c r="M50" i="10" s="1"/>
  <c r="F58" i="10"/>
  <c r="E59" i="11"/>
  <c r="G59" i="11" s="1"/>
  <c r="D53" i="2"/>
  <c r="D61" i="2"/>
  <c r="L16" i="2"/>
  <c r="H30" i="2"/>
  <c r="E52" i="2"/>
  <c r="B50" i="2"/>
  <c r="I52" i="2"/>
  <c r="L52" i="2" s="1"/>
  <c r="I56" i="2"/>
  <c r="I60" i="2"/>
  <c r="L15" i="2"/>
  <c r="J52" i="2"/>
  <c r="C20" i="2"/>
  <c r="I57" i="2"/>
  <c r="I61" i="2"/>
  <c r="D20" i="2"/>
  <c r="I51" i="2"/>
  <c r="L51" i="2" s="1"/>
  <c r="B52" i="2"/>
  <c r="B58" i="2"/>
  <c r="I54" i="2"/>
  <c r="B20" i="2"/>
  <c r="E20" i="2"/>
  <c r="C49" i="2"/>
  <c r="C52" i="2"/>
  <c r="L17" i="2"/>
  <c r="F30" i="2"/>
  <c r="L11" i="2"/>
  <c r="L13" i="2"/>
  <c r="H9" i="2"/>
  <c r="F49" i="11"/>
  <c r="G54" i="11"/>
  <c r="F57" i="11"/>
  <c r="F52" i="11"/>
  <c r="I59" i="7"/>
  <c r="L50" i="7"/>
  <c r="L57" i="7"/>
  <c r="J59" i="7"/>
  <c r="L54" i="7"/>
  <c r="H52" i="7"/>
  <c r="M52" i="7" s="1"/>
  <c r="F56" i="7"/>
  <c r="B59" i="7"/>
  <c r="H49" i="7"/>
  <c r="H53" i="7"/>
  <c r="H54" i="7"/>
  <c r="M54" i="7" s="1"/>
  <c r="L55" i="7"/>
  <c r="C59" i="7"/>
  <c r="L19" i="7"/>
  <c r="F49" i="7"/>
  <c r="F57" i="7"/>
  <c r="D59" i="7"/>
  <c r="H47" i="7"/>
  <c r="M47" i="7" s="1"/>
  <c r="F48" i="7"/>
  <c r="L52" i="7"/>
  <c r="E59" i="7"/>
  <c r="G59" i="7" s="1"/>
  <c r="F51" i="7"/>
  <c r="F54" i="7"/>
  <c r="L47" i="7"/>
  <c r="L58" i="7"/>
  <c r="F47" i="7"/>
  <c r="F55" i="7"/>
  <c r="L48" i="10"/>
  <c r="L57" i="10"/>
  <c r="J59" i="10"/>
  <c r="L52" i="10"/>
  <c r="I59" i="10"/>
  <c r="H48" i="10"/>
  <c r="M48" i="10" s="1"/>
  <c r="F51" i="10"/>
  <c r="H47" i="10"/>
  <c r="M47" i="10" s="1"/>
  <c r="G48" i="10"/>
  <c r="L50" i="10"/>
  <c r="F55" i="10"/>
  <c r="F56" i="10"/>
  <c r="H58" i="10"/>
  <c r="M58" i="10" s="1"/>
  <c r="F53" i="10"/>
  <c r="H55" i="10"/>
  <c r="M55" i="10" s="1"/>
  <c r="L58" i="10"/>
  <c r="G19" i="10"/>
  <c r="H54" i="10"/>
  <c r="M54" i="10" s="1"/>
  <c r="L55" i="10"/>
  <c r="H19" i="10"/>
  <c r="M19" i="10" s="1"/>
  <c r="H52" i="10"/>
  <c r="M52" i="10" s="1"/>
  <c r="H53" i="10"/>
  <c r="M53" i="10" s="1"/>
  <c r="L54" i="10"/>
  <c r="E59" i="10"/>
  <c r="G51" i="10"/>
  <c r="F54" i="10"/>
  <c r="L47" i="10"/>
  <c r="F49" i="10"/>
  <c r="F57" i="10"/>
  <c r="F52" i="10"/>
  <c r="F19" i="10"/>
  <c r="F47" i="10"/>
  <c r="G47" i="10"/>
  <c r="G55" i="10"/>
  <c r="L57" i="8"/>
  <c r="I59" i="8"/>
  <c r="L52" i="8"/>
  <c r="J59" i="8"/>
  <c r="D59" i="8"/>
  <c r="H47" i="8"/>
  <c r="M47" i="8" s="1"/>
  <c r="G48" i="8"/>
  <c r="H55" i="8"/>
  <c r="M55" i="8" s="1"/>
  <c r="F56" i="8"/>
  <c r="H58" i="8"/>
  <c r="M58" i="8" s="1"/>
  <c r="H19" i="8"/>
  <c r="M19" i="8" s="1"/>
  <c r="H50" i="8"/>
  <c r="M50" i="8" s="1"/>
  <c r="L19" i="8"/>
  <c r="L48" i="8"/>
  <c r="F53" i="8"/>
  <c r="G55" i="8"/>
  <c r="L58" i="8"/>
  <c r="H54" i="8"/>
  <c r="M54" i="8" s="1"/>
  <c r="L55" i="8"/>
  <c r="H52" i="8"/>
  <c r="M52" i="8" s="1"/>
  <c r="F19" i="8"/>
  <c r="H53" i="8"/>
  <c r="M53" i="8" s="1"/>
  <c r="L54" i="8"/>
  <c r="H49" i="8"/>
  <c r="E59" i="8"/>
  <c r="L47" i="8"/>
  <c r="G51" i="8"/>
  <c r="F54" i="8"/>
  <c r="F49" i="8"/>
  <c r="H51" i="8"/>
  <c r="M51" i="8" s="1"/>
  <c r="F57" i="8"/>
  <c r="F52" i="8"/>
  <c r="F47" i="8"/>
  <c r="F55" i="8"/>
  <c r="G19" i="8"/>
  <c r="G47" i="8"/>
  <c r="F59" i="7" l="1"/>
  <c r="L59" i="7"/>
  <c r="G59" i="8"/>
  <c r="M30" i="2"/>
  <c r="G51" i="2"/>
  <c r="L59" i="8"/>
  <c r="L61" i="2"/>
  <c r="F59" i="10"/>
  <c r="L59" i="10"/>
  <c r="H59" i="7"/>
  <c r="M59" i="7" s="1"/>
  <c r="H59" i="11"/>
  <c r="G59" i="10"/>
  <c r="L57" i="2"/>
  <c r="L49" i="2"/>
  <c r="L56" i="2"/>
  <c r="L55" i="2"/>
  <c r="L60" i="2"/>
  <c r="L59" i="2"/>
  <c r="L53" i="2"/>
  <c r="L54" i="2"/>
  <c r="F59" i="8"/>
  <c r="L50" i="2"/>
  <c r="L58" i="2"/>
  <c r="F20" i="2"/>
  <c r="H20" i="2"/>
  <c r="M20" i="2" s="1"/>
  <c r="H59" i="10"/>
  <c r="M59" i="10" s="1"/>
  <c r="H51" i="2"/>
  <c r="G20" i="2"/>
  <c r="H59" i="8"/>
  <c r="M59" i="8" s="1"/>
  <c r="M51" i="2" l="1"/>
  <c r="A42" i="6"/>
  <c r="A2" i="6"/>
  <c r="J58" i="6"/>
  <c r="I58" i="6"/>
  <c r="E58" i="6"/>
  <c r="D58" i="6"/>
  <c r="C58" i="6"/>
  <c r="B58" i="6"/>
  <c r="J57" i="6"/>
  <c r="I57" i="6"/>
  <c r="E57" i="6"/>
  <c r="D57" i="6"/>
  <c r="C57" i="6"/>
  <c r="B57" i="6"/>
  <c r="J56" i="6"/>
  <c r="I56" i="6"/>
  <c r="L56" i="6" s="1"/>
  <c r="E56" i="6"/>
  <c r="G56" i="6" s="1"/>
  <c r="D56" i="6"/>
  <c r="C56" i="6"/>
  <c r="B56" i="6"/>
  <c r="J55" i="6"/>
  <c r="I55" i="6"/>
  <c r="E55" i="6"/>
  <c r="D55" i="6"/>
  <c r="C55" i="6"/>
  <c r="B55" i="6"/>
  <c r="J54" i="6"/>
  <c r="I54" i="6"/>
  <c r="E54" i="6"/>
  <c r="G54" i="6" s="1"/>
  <c r="D54" i="6"/>
  <c r="C54" i="6"/>
  <c r="B54" i="6"/>
  <c r="M53" i="6"/>
  <c r="J53" i="6"/>
  <c r="I53" i="6"/>
  <c r="L53" i="6" s="1"/>
  <c r="E53" i="6"/>
  <c r="G53" i="6" s="1"/>
  <c r="D53" i="6"/>
  <c r="F53" i="6" s="1"/>
  <c r="C53" i="6"/>
  <c r="B53" i="6"/>
  <c r="J52" i="6"/>
  <c r="I52" i="6"/>
  <c r="E52" i="6"/>
  <c r="G52" i="6" s="1"/>
  <c r="D52" i="6"/>
  <c r="C52" i="6"/>
  <c r="B52" i="6"/>
  <c r="J51" i="6"/>
  <c r="I51" i="6"/>
  <c r="E51" i="6"/>
  <c r="G51" i="6" s="1"/>
  <c r="D51" i="6"/>
  <c r="C51" i="6"/>
  <c r="B51" i="6"/>
  <c r="J50" i="6"/>
  <c r="I50" i="6"/>
  <c r="E50" i="6"/>
  <c r="G50" i="6" s="1"/>
  <c r="D50" i="6"/>
  <c r="C50" i="6"/>
  <c r="B50" i="6"/>
  <c r="J49" i="6"/>
  <c r="I49" i="6"/>
  <c r="L49" i="6" s="1"/>
  <c r="E49" i="6"/>
  <c r="D49" i="6"/>
  <c r="C49" i="6"/>
  <c r="B49" i="6"/>
  <c r="J48" i="6"/>
  <c r="I48" i="6"/>
  <c r="E48" i="6"/>
  <c r="G48" i="6" s="1"/>
  <c r="D48" i="6"/>
  <c r="C48" i="6"/>
  <c r="B48" i="6"/>
  <c r="J47" i="6"/>
  <c r="I47" i="6"/>
  <c r="E47" i="6"/>
  <c r="D47" i="6"/>
  <c r="C47" i="6"/>
  <c r="B47" i="6"/>
  <c r="I44" i="6"/>
  <c r="F44" i="6"/>
  <c r="J39" i="6"/>
  <c r="I39" i="6"/>
  <c r="E39" i="6"/>
  <c r="D39" i="6"/>
  <c r="C39" i="6"/>
  <c r="B39" i="6"/>
  <c r="L38" i="6"/>
  <c r="H38" i="6"/>
  <c r="M38" i="6" s="1"/>
  <c r="G38" i="6"/>
  <c r="F38" i="6"/>
  <c r="L37" i="6"/>
  <c r="H37" i="6"/>
  <c r="M37" i="6" s="1"/>
  <c r="G37" i="6"/>
  <c r="F37" i="6"/>
  <c r="M36" i="6"/>
  <c r="L36" i="6"/>
  <c r="H36" i="6"/>
  <c r="G36" i="6"/>
  <c r="F36" i="6"/>
  <c r="L35" i="6"/>
  <c r="H35" i="6"/>
  <c r="M35" i="6" s="1"/>
  <c r="G35" i="6"/>
  <c r="F35" i="6"/>
  <c r="M34" i="6"/>
  <c r="L34" i="6"/>
  <c r="H34" i="6"/>
  <c r="G34" i="6"/>
  <c r="F34" i="6"/>
  <c r="M33" i="6"/>
  <c r="L33" i="6"/>
  <c r="H33" i="6"/>
  <c r="G33" i="6"/>
  <c r="F33" i="6"/>
  <c r="M32" i="6"/>
  <c r="L32" i="6"/>
  <c r="H32" i="6"/>
  <c r="G32" i="6"/>
  <c r="F32" i="6"/>
  <c r="M31" i="6"/>
  <c r="L31" i="6"/>
  <c r="H31" i="6"/>
  <c r="G31" i="6"/>
  <c r="F31" i="6"/>
  <c r="L30" i="6"/>
  <c r="H30" i="6"/>
  <c r="M30" i="6" s="1"/>
  <c r="G30" i="6"/>
  <c r="F30" i="6"/>
  <c r="L17" i="6"/>
  <c r="H17" i="6"/>
  <c r="M17" i="6" s="1"/>
  <c r="G17" i="6"/>
  <c r="F17" i="6"/>
  <c r="M16" i="6"/>
  <c r="L16" i="6"/>
  <c r="H16" i="6"/>
  <c r="G16" i="6"/>
  <c r="F16" i="6"/>
  <c r="L15" i="6"/>
  <c r="H15" i="6"/>
  <c r="M15" i="6" s="1"/>
  <c r="G15" i="6"/>
  <c r="F15" i="6"/>
  <c r="M14" i="6"/>
  <c r="L14" i="6"/>
  <c r="H14" i="6"/>
  <c r="G14" i="6"/>
  <c r="F14" i="6"/>
  <c r="M13" i="6"/>
  <c r="L13" i="6"/>
  <c r="H13" i="6"/>
  <c r="G13" i="6"/>
  <c r="F13" i="6"/>
  <c r="L12" i="6"/>
  <c r="H12" i="6"/>
  <c r="M12" i="6" s="1"/>
  <c r="G12" i="6"/>
  <c r="F12" i="6"/>
  <c r="L11" i="6"/>
  <c r="H11" i="6"/>
  <c r="M11" i="6" s="1"/>
  <c r="G11" i="6"/>
  <c r="F11" i="6"/>
  <c r="L10" i="6"/>
  <c r="H10" i="6"/>
  <c r="M10" i="6" s="1"/>
  <c r="G10" i="6"/>
  <c r="F10" i="6"/>
  <c r="M9" i="6"/>
  <c r="L9" i="6"/>
  <c r="H9" i="6"/>
  <c r="G9" i="6"/>
  <c r="F9" i="6"/>
  <c r="L8" i="6"/>
  <c r="H8" i="6"/>
  <c r="M8" i="6" s="1"/>
  <c r="G8" i="6"/>
  <c r="F8" i="6"/>
  <c r="L7" i="6"/>
  <c r="H7" i="6"/>
  <c r="M7" i="6" s="1"/>
  <c r="G7" i="6"/>
  <c r="F7" i="6"/>
  <c r="I4" i="6"/>
  <c r="F4" i="6"/>
  <c r="A42" i="5"/>
  <c r="A22" i="5"/>
  <c r="A2" i="5"/>
  <c r="E58" i="5"/>
  <c r="D58" i="5"/>
  <c r="C58" i="5"/>
  <c r="B58" i="5"/>
  <c r="E57" i="5"/>
  <c r="D57" i="5"/>
  <c r="C57" i="5"/>
  <c r="B57" i="5"/>
  <c r="E56" i="5"/>
  <c r="G56" i="5" s="1"/>
  <c r="D56" i="5"/>
  <c r="C56" i="5"/>
  <c r="B56" i="5"/>
  <c r="L56" i="5" s="1"/>
  <c r="E55" i="5"/>
  <c r="D55" i="5"/>
  <c r="C55" i="5"/>
  <c r="B55" i="5"/>
  <c r="E54" i="5"/>
  <c r="D54" i="5"/>
  <c r="C54" i="5"/>
  <c r="B54" i="5"/>
  <c r="M53" i="5"/>
  <c r="L53" i="5"/>
  <c r="E53" i="5"/>
  <c r="G53" i="5" s="1"/>
  <c r="D53" i="5"/>
  <c r="F53" i="5" s="1"/>
  <c r="C53" i="5"/>
  <c r="B53" i="5"/>
  <c r="E52" i="5"/>
  <c r="G52" i="5" s="1"/>
  <c r="D52" i="5"/>
  <c r="C52" i="5"/>
  <c r="B52" i="5"/>
  <c r="E51" i="5"/>
  <c r="G51" i="5" s="1"/>
  <c r="D51" i="5"/>
  <c r="C51" i="5"/>
  <c r="B51" i="5"/>
  <c r="E50" i="5"/>
  <c r="G50" i="5" s="1"/>
  <c r="D50" i="5"/>
  <c r="F50" i="5" s="1"/>
  <c r="C50" i="5"/>
  <c r="B50" i="5"/>
  <c r="M49" i="5"/>
  <c r="L49" i="5"/>
  <c r="E49" i="5"/>
  <c r="G49" i="5" s="1"/>
  <c r="D49" i="5"/>
  <c r="C49" i="5"/>
  <c r="B49" i="5"/>
  <c r="E48" i="5"/>
  <c r="G48" i="5" s="1"/>
  <c r="D48" i="5"/>
  <c r="C48" i="5"/>
  <c r="B48" i="5"/>
  <c r="E47" i="5"/>
  <c r="D47" i="5"/>
  <c r="C47" i="5"/>
  <c r="B47" i="5"/>
  <c r="I44" i="5"/>
  <c r="F44" i="5"/>
  <c r="J39" i="5"/>
  <c r="I39" i="5"/>
  <c r="E39" i="5"/>
  <c r="D39" i="5"/>
  <c r="C39" i="5"/>
  <c r="B39" i="5"/>
  <c r="L38" i="5"/>
  <c r="H38" i="5"/>
  <c r="M38" i="5" s="1"/>
  <c r="G38" i="5"/>
  <c r="F38" i="5"/>
  <c r="L37" i="5"/>
  <c r="H37" i="5"/>
  <c r="M37" i="5" s="1"/>
  <c r="G37" i="5"/>
  <c r="F37" i="5"/>
  <c r="L36" i="5"/>
  <c r="H36" i="5"/>
  <c r="M36" i="5" s="1"/>
  <c r="G36" i="5"/>
  <c r="F36" i="5"/>
  <c r="L35" i="5"/>
  <c r="H35" i="5"/>
  <c r="M35" i="5" s="1"/>
  <c r="G35" i="5"/>
  <c r="F35" i="5"/>
  <c r="L34" i="5"/>
  <c r="H34" i="5"/>
  <c r="M34" i="5" s="1"/>
  <c r="G34" i="5"/>
  <c r="F34" i="5"/>
  <c r="M33" i="5"/>
  <c r="L33" i="5"/>
  <c r="H33" i="5"/>
  <c r="G33" i="5"/>
  <c r="F33" i="5"/>
  <c r="L32" i="5"/>
  <c r="H32" i="5"/>
  <c r="M32" i="5" s="1"/>
  <c r="G32" i="5"/>
  <c r="F32" i="5"/>
  <c r="L31" i="5"/>
  <c r="H31" i="5"/>
  <c r="M31" i="5" s="1"/>
  <c r="G31" i="5"/>
  <c r="F31" i="5"/>
  <c r="L30" i="5"/>
  <c r="H30" i="5"/>
  <c r="M30" i="5" s="1"/>
  <c r="G30" i="5"/>
  <c r="F30" i="5"/>
  <c r="M29" i="5"/>
  <c r="L29" i="5"/>
  <c r="H29" i="5"/>
  <c r="G29" i="5"/>
  <c r="F29" i="5"/>
  <c r="L28" i="5"/>
  <c r="M28" i="5"/>
  <c r="G28" i="5"/>
  <c r="F28" i="5"/>
  <c r="L27" i="5"/>
  <c r="M27" i="5"/>
  <c r="G27" i="5"/>
  <c r="F27" i="5"/>
  <c r="I24" i="5"/>
  <c r="F24" i="5"/>
  <c r="J19" i="5"/>
  <c r="I19" i="5"/>
  <c r="E19" i="5"/>
  <c r="D19" i="5"/>
  <c r="C19" i="5"/>
  <c r="B19" i="5"/>
  <c r="L18" i="5"/>
  <c r="H18" i="5"/>
  <c r="M18" i="5" s="1"/>
  <c r="G18" i="5"/>
  <c r="F18" i="5"/>
  <c r="L17" i="5"/>
  <c r="H17" i="5"/>
  <c r="M17" i="5" s="1"/>
  <c r="G17" i="5"/>
  <c r="F17" i="5"/>
  <c r="L16" i="5"/>
  <c r="H16" i="5"/>
  <c r="M16" i="5" s="1"/>
  <c r="G16" i="5"/>
  <c r="F16" i="5"/>
  <c r="L15" i="5"/>
  <c r="H15" i="5"/>
  <c r="M15" i="5" s="1"/>
  <c r="F15" i="5"/>
  <c r="L14" i="5"/>
  <c r="H14" i="5"/>
  <c r="M14" i="5" s="1"/>
  <c r="G14" i="5"/>
  <c r="F14" i="5"/>
  <c r="M13" i="5"/>
  <c r="L13" i="5"/>
  <c r="H13" i="5"/>
  <c r="G13" i="5"/>
  <c r="F13" i="5"/>
  <c r="L12" i="5"/>
  <c r="H12" i="5"/>
  <c r="M12" i="5" s="1"/>
  <c r="G12" i="5"/>
  <c r="F12" i="5"/>
  <c r="L11" i="5"/>
  <c r="M11" i="5"/>
  <c r="G11" i="5"/>
  <c r="L10" i="5"/>
  <c r="H10" i="5"/>
  <c r="M10" i="5" s="1"/>
  <c r="G10" i="5"/>
  <c r="F10" i="5"/>
  <c r="M9" i="5"/>
  <c r="L9" i="5"/>
  <c r="H9" i="5"/>
  <c r="G9" i="5"/>
  <c r="F9" i="5"/>
  <c r="M8" i="5"/>
  <c r="G8" i="5"/>
  <c r="M7" i="5"/>
  <c r="L7" i="5"/>
  <c r="H7" i="5"/>
  <c r="G7" i="5"/>
  <c r="F7" i="5"/>
  <c r="I4" i="5"/>
  <c r="F4" i="5"/>
  <c r="A42" i="4"/>
  <c r="A22" i="4"/>
  <c r="A2" i="4"/>
  <c r="J58" i="4"/>
  <c r="I58" i="4"/>
  <c r="E58" i="4"/>
  <c r="D58" i="4"/>
  <c r="C58" i="4"/>
  <c r="B58" i="4"/>
  <c r="J57" i="4"/>
  <c r="I57" i="4"/>
  <c r="E57" i="4"/>
  <c r="D57" i="4"/>
  <c r="C57" i="4"/>
  <c r="B57" i="4"/>
  <c r="J56" i="4"/>
  <c r="I56" i="4"/>
  <c r="E56" i="4"/>
  <c r="D56" i="4"/>
  <c r="C56" i="4"/>
  <c r="B56" i="4"/>
  <c r="J55" i="4"/>
  <c r="I55" i="4"/>
  <c r="E55" i="4"/>
  <c r="D55" i="4"/>
  <c r="C55" i="4"/>
  <c r="B55" i="4"/>
  <c r="J54" i="4"/>
  <c r="I54" i="4"/>
  <c r="E54" i="4"/>
  <c r="D54" i="4"/>
  <c r="C54" i="4"/>
  <c r="B54" i="4"/>
  <c r="J53" i="4"/>
  <c r="I53" i="4"/>
  <c r="L53" i="4" s="1"/>
  <c r="E53" i="4"/>
  <c r="D53" i="4"/>
  <c r="F53" i="4" s="1"/>
  <c r="C53" i="4"/>
  <c r="B53" i="4"/>
  <c r="J52" i="4"/>
  <c r="I52" i="4"/>
  <c r="E52" i="4"/>
  <c r="G52" i="4" s="1"/>
  <c r="D52" i="4"/>
  <c r="C52" i="4"/>
  <c r="B52" i="4"/>
  <c r="J51" i="4"/>
  <c r="I51" i="4"/>
  <c r="E51" i="4"/>
  <c r="D51" i="4"/>
  <c r="C51" i="4"/>
  <c r="B51" i="4"/>
  <c r="J50" i="4"/>
  <c r="I50" i="4"/>
  <c r="E50" i="4"/>
  <c r="G50" i="4" s="1"/>
  <c r="D50" i="4"/>
  <c r="F50" i="4" s="1"/>
  <c r="C50" i="4"/>
  <c r="B50" i="4"/>
  <c r="M49" i="4"/>
  <c r="J49" i="4"/>
  <c r="I49" i="4"/>
  <c r="L49" i="4" s="1"/>
  <c r="E49" i="4"/>
  <c r="G49" i="4" s="1"/>
  <c r="D49" i="4"/>
  <c r="C49" i="4"/>
  <c r="B49" i="4"/>
  <c r="J48" i="4"/>
  <c r="I48" i="4"/>
  <c r="E48" i="4"/>
  <c r="D48" i="4"/>
  <c r="C48" i="4"/>
  <c r="B48" i="4"/>
  <c r="J47" i="4"/>
  <c r="I47" i="4"/>
  <c r="E47" i="4"/>
  <c r="G47" i="4" s="1"/>
  <c r="D47" i="4"/>
  <c r="C47" i="4"/>
  <c r="B47" i="4"/>
  <c r="I44" i="4"/>
  <c r="F44" i="4"/>
  <c r="J39" i="4"/>
  <c r="I39" i="4"/>
  <c r="E39" i="4"/>
  <c r="D39" i="4"/>
  <c r="C39" i="4"/>
  <c r="B39" i="4"/>
  <c r="L38" i="4"/>
  <c r="H38" i="4"/>
  <c r="M38" i="4" s="1"/>
  <c r="G38" i="4"/>
  <c r="F38" i="4"/>
  <c r="L37" i="4"/>
  <c r="H37" i="4"/>
  <c r="M37" i="4" s="1"/>
  <c r="G37" i="4"/>
  <c r="F37" i="4"/>
  <c r="L36" i="4"/>
  <c r="H36" i="4"/>
  <c r="M36" i="4" s="1"/>
  <c r="G36" i="4"/>
  <c r="F36" i="4"/>
  <c r="L35" i="4"/>
  <c r="H35" i="4"/>
  <c r="M35" i="4" s="1"/>
  <c r="G35" i="4"/>
  <c r="F35" i="4"/>
  <c r="L34" i="4"/>
  <c r="H34" i="4"/>
  <c r="M34" i="4" s="1"/>
  <c r="G34" i="4"/>
  <c r="F34" i="4"/>
  <c r="M33" i="4"/>
  <c r="L33" i="4"/>
  <c r="H33" i="4"/>
  <c r="G33" i="4"/>
  <c r="F33" i="4"/>
  <c r="L32" i="4"/>
  <c r="H32" i="4"/>
  <c r="M32" i="4" s="1"/>
  <c r="G32" i="4"/>
  <c r="F32" i="4"/>
  <c r="L31" i="4"/>
  <c r="H31" i="4"/>
  <c r="M31" i="4" s="1"/>
  <c r="G31" i="4"/>
  <c r="F31" i="4"/>
  <c r="L30" i="4"/>
  <c r="H30" i="4"/>
  <c r="M30" i="4" s="1"/>
  <c r="G30" i="4"/>
  <c r="F30" i="4"/>
  <c r="M29" i="4"/>
  <c r="L29" i="4"/>
  <c r="H29" i="4"/>
  <c r="G29" i="4"/>
  <c r="F29" i="4"/>
  <c r="L28" i="4"/>
  <c r="H28" i="4"/>
  <c r="M28" i="4" s="1"/>
  <c r="G28" i="4"/>
  <c r="F28" i="4"/>
  <c r="L27" i="4"/>
  <c r="H27" i="4"/>
  <c r="M27" i="4" s="1"/>
  <c r="G27" i="4"/>
  <c r="F27" i="4"/>
  <c r="I24" i="4"/>
  <c r="F24" i="4"/>
  <c r="J19" i="4"/>
  <c r="I19" i="4"/>
  <c r="E19" i="4"/>
  <c r="D19" i="4"/>
  <c r="C19" i="4"/>
  <c r="B19" i="4"/>
  <c r="L18" i="4"/>
  <c r="H18" i="4"/>
  <c r="M18" i="4" s="1"/>
  <c r="G18" i="4"/>
  <c r="F18" i="4"/>
  <c r="L17" i="4"/>
  <c r="H17" i="4"/>
  <c r="M17" i="4" s="1"/>
  <c r="G17" i="4"/>
  <c r="F17" i="4"/>
  <c r="L16" i="4"/>
  <c r="H16" i="4"/>
  <c r="M16" i="4" s="1"/>
  <c r="G16" i="4"/>
  <c r="F16" i="4"/>
  <c r="L15" i="4"/>
  <c r="H15" i="4"/>
  <c r="M15" i="4" s="1"/>
  <c r="G15" i="4"/>
  <c r="F15" i="4"/>
  <c r="L14" i="4"/>
  <c r="H14" i="4"/>
  <c r="M14" i="4" s="1"/>
  <c r="G14" i="4"/>
  <c r="F14" i="4"/>
  <c r="M13" i="4"/>
  <c r="L13" i="4"/>
  <c r="H13" i="4"/>
  <c r="G13" i="4"/>
  <c r="F13" i="4"/>
  <c r="L12" i="4"/>
  <c r="H12" i="4"/>
  <c r="M12" i="4" s="1"/>
  <c r="G12" i="4"/>
  <c r="F12" i="4"/>
  <c r="L11" i="4"/>
  <c r="H11" i="4"/>
  <c r="M11" i="4" s="1"/>
  <c r="G11" i="4"/>
  <c r="F11" i="4"/>
  <c r="L10" i="4"/>
  <c r="H10" i="4"/>
  <c r="M10" i="4" s="1"/>
  <c r="G10" i="4"/>
  <c r="F10" i="4"/>
  <c r="M9" i="4"/>
  <c r="L9" i="4"/>
  <c r="H9" i="4"/>
  <c r="G9" i="4"/>
  <c r="F9" i="4"/>
  <c r="L8" i="4"/>
  <c r="H8" i="4"/>
  <c r="M8" i="4" s="1"/>
  <c r="G8" i="4"/>
  <c r="F8" i="4"/>
  <c r="H7" i="4"/>
  <c r="M7" i="4" s="1"/>
  <c r="G7" i="4"/>
  <c r="F7" i="4"/>
  <c r="I4" i="4"/>
  <c r="F4" i="4"/>
  <c r="J58" i="3"/>
  <c r="I58" i="3"/>
  <c r="J57" i="3"/>
  <c r="I57" i="3"/>
  <c r="J56" i="3"/>
  <c r="I56" i="3"/>
  <c r="L56" i="3" s="1"/>
  <c r="J55" i="3"/>
  <c r="I55" i="3"/>
  <c r="J54" i="3"/>
  <c r="I54" i="3"/>
  <c r="J53" i="3"/>
  <c r="I53" i="3"/>
  <c r="L53" i="3" s="1"/>
  <c r="J52" i="3"/>
  <c r="I52" i="3"/>
  <c r="J51" i="3"/>
  <c r="I51" i="3"/>
  <c r="J50" i="3"/>
  <c r="I50" i="3"/>
  <c r="J49" i="3"/>
  <c r="I49" i="3"/>
  <c r="L49" i="3" s="1"/>
  <c r="J48" i="3"/>
  <c r="I48" i="3"/>
  <c r="E57" i="3"/>
  <c r="E58" i="3"/>
  <c r="D58" i="3"/>
  <c r="C58" i="3"/>
  <c r="D57" i="3"/>
  <c r="C57" i="3"/>
  <c r="E56" i="3"/>
  <c r="D56" i="3"/>
  <c r="C56" i="3"/>
  <c r="E55" i="3"/>
  <c r="D55" i="3"/>
  <c r="C55" i="3"/>
  <c r="E54" i="3"/>
  <c r="D54" i="3"/>
  <c r="C54" i="3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M53" i="3"/>
  <c r="M49" i="3"/>
  <c r="J47" i="3"/>
  <c r="I47" i="3"/>
  <c r="E47" i="3"/>
  <c r="D47" i="3"/>
  <c r="C47" i="3"/>
  <c r="B47" i="3"/>
  <c r="B58" i="3"/>
  <c r="B57" i="3"/>
  <c r="B56" i="3"/>
  <c r="B55" i="3"/>
  <c r="B54" i="3"/>
  <c r="B53" i="3"/>
  <c r="B52" i="3"/>
  <c r="B51" i="3"/>
  <c r="B50" i="3"/>
  <c r="B49" i="3"/>
  <c r="B48" i="3"/>
  <c r="H27" i="3"/>
  <c r="M27" i="3" s="1"/>
  <c r="L38" i="3"/>
  <c r="L37" i="3"/>
  <c r="M36" i="3"/>
  <c r="L36" i="3"/>
  <c r="L35" i="3"/>
  <c r="L34" i="3"/>
  <c r="M33" i="3"/>
  <c r="L33" i="3"/>
  <c r="L32" i="3"/>
  <c r="L31" i="3"/>
  <c r="L30" i="3"/>
  <c r="M29" i="3"/>
  <c r="L29" i="3"/>
  <c r="L28" i="3"/>
  <c r="L27" i="3"/>
  <c r="H38" i="3"/>
  <c r="M38" i="3" s="1"/>
  <c r="G38" i="3"/>
  <c r="F38" i="3"/>
  <c r="H37" i="3"/>
  <c r="M37" i="3" s="1"/>
  <c r="G37" i="3"/>
  <c r="F37" i="3"/>
  <c r="H36" i="3"/>
  <c r="G36" i="3"/>
  <c r="F36" i="3"/>
  <c r="H35" i="3"/>
  <c r="M35" i="3" s="1"/>
  <c r="G35" i="3"/>
  <c r="F35" i="3"/>
  <c r="H34" i="3"/>
  <c r="M34" i="3" s="1"/>
  <c r="G34" i="3"/>
  <c r="F34" i="3"/>
  <c r="H33" i="3"/>
  <c r="G33" i="3"/>
  <c r="F33" i="3"/>
  <c r="H32" i="3"/>
  <c r="M32" i="3" s="1"/>
  <c r="G32" i="3"/>
  <c r="F32" i="3"/>
  <c r="H31" i="3"/>
  <c r="M31" i="3" s="1"/>
  <c r="G31" i="3"/>
  <c r="F31" i="3"/>
  <c r="H30" i="3"/>
  <c r="M30" i="3" s="1"/>
  <c r="G30" i="3"/>
  <c r="F30" i="3"/>
  <c r="H29" i="3"/>
  <c r="G29" i="3"/>
  <c r="F29" i="3"/>
  <c r="H28" i="3"/>
  <c r="M28" i="3" s="1"/>
  <c r="G28" i="3"/>
  <c r="F28" i="3"/>
  <c r="G27" i="3"/>
  <c r="F27" i="3"/>
  <c r="J19" i="3"/>
  <c r="I19" i="3"/>
  <c r="E19" i="3"/>
  <c r="D19" i="3"/>
  <c r="C19" i="3"/>
  <c r="B19" i="3"/>
  <c r="L18" i="3"/>
  <c r="L17" i="3"/>
  <c r="M16" i="3"/>
  <c r="L16" i="3"/>
  <c r="L15" i="3"/>
  <c r="L14" i="3"/>
  <c r="M13" i="3"/>
  <c r="L13" i="3"/>
  <c r="L12" i="3"/>
  <c r="L11" i="3"/>
  <c r="L10" i="3"/>
  <c r="M9" i="3"/>
  <c r="L9" i="3"/>
  <c r="H18" i="3"/>
  <c r="M18" i="3" s="1"/>
  <c r="G18" i="3"/>
  <c r="H17" i="3"/>
  <c r="M17" i="3" s="1"/>
  <c r="G17" i="3"/>
  <c r="H16" i="3"/>
  <c r="G16" i="3"/>
  <c r="H15" i="3"/>
  <c r="M15" i="3" s="1"/>
  <c r="G15" i="3"/>
  <c r="H14" i="3"/>
  <c r="M14" i="3" s="1"/>
  <c r="G14" i="3"/>
  <c r="H13" i="3"/>
  <c r="G13" i="3"/>
  <c r="H12" i="3"/>
  <c r="M12" i="3" s="1"/>
  <c r="G12" i="3"/>
  <c r="H11" i="3"/>
  <c r="M11" i="3" s="1"/>
  <c r="G11" i="3"/>
  <c r="H10" i="3"/>
  <c r="M10" i="3" s="1"/>
  <c r="G10" i="3"/>
  <c r="H9" i="3"/>
  <c r="G9" i="3"/>
  <c r="F18" i="3"/>
  <c r="F17" i="3"/>
  <c r="F16" i="3"/>
  <c r="F15" i="3"/>
  <c r="F14" i="3"/>
  <c r="F13" i="3"/>
  <c r="F12" i="3"/>
  <c r="F11" i="3"/>
  <c r="F10" i="3"/>
  <c r="F9" i="3"/>
  <c r="L7" i="3"/>
  <c r="H7" i="3"/>
  <c r="G7" i="3"/>
  <c r="F7" i="3"/>
  <c r="L52" i="4" l="1"/>
  <c r="G54" i="4"/>
  <c r="G58" i="4"/>
  <c r="G39" i="5"/>
  <c r="L39" i="6"/>
  <c r="F39" i="6"/>
  <c r="G49" i="6"/>
  <c r="F39" i="4"/>
  <c r="G39" i="4"/>
  <c r="H39" i="4"/>
  <c r="M39" i="4" s="1"/>
  <c r="L39" i="4"/>
  <c r="L39" i="5"/>
  <c r="H39" i="5"/>
  <c r="M39" i="5" s="1"/>
  <c r="G51" i="4"/>
  <c r="G54" i="5"/>
  <c r="L48" i="3"/>
  <c r="L54" i="3"/>
  <c r="L58" i="3"/>
  <c r="J59" i="3"/>
  <c r="L50" i="3"/>
  <c r="L47" i="3"/>
  <c r="L19" i="3"/>
  <c r="I59" i="3"/>
  <c r="G19" i="3"/>
  <c r="L52" i="3"/>
  <c r="F19" i="3"/>
  <c r="L57" i="3"/>
  <c r="L50" i="4"/>
  <c r="H52" i="4"/>
  <c r="M52" i="4" s="1"/>
  <c r="F56" i="4"/>
  <c r="L56" i="4"/>
  <c r="G58" i="5"/>
  <c r="H51" i="4"/>
  <c r="M51" i="4" s="1"/>
  <c r="H39" i="6"/>
  <c r="M39" i="6" s="1"/>
  <c r="H19" i="3"/>
  <c r="M19" i="3" s="1"/>
  <c r="F39" i="5"/>
  <c r="B59" i="3"/>
  <c r="L51" i="3"/>
  <c r="L55" i="3"/>
  <c r="B59" i="4"/>
  <c r="F48" i="4"/>
  <c r="H53" i="4"/>
  <c r="M53" i="4" s="1"/>
  <c r="H57" i="4"/>
  <c r="M57" i="4" s="1"/>
  <c r="H58" i="5"/>
  <c r="M58" i="5" s="1"/>
  <c r="H55" i="6"/>
  <c r="M55" i="6" s="1"/>
  <c r="L55" i="6"/>
  <c r="G58" i="6"/>
  <c r="H57" i="6"/>
  <c r="M57" i="6" s="1"/>
  <c r="I59" i="6"/>
  <c r="L54" i="6"/>
  <c r="J59" i="6"/>
  <c r="L57" i="6"/>
  <c r="H50" i="6"/>
  <c r="M50" i="6" s="1"/>
  <c r="L51" i="6"/>
  <c r="G55" i="6"/>
  <c r="H49" i="6"/>
  <c r="M49" i="6" s="1"/>
  <c r="H58" i="6"/>
  <c r="M58" i="6" s="1"/>
  <c r="L58" i="6"/>
  <c r="D59" i="6"/>
  <c r="H51" i="6"/>
  <c r="M51" i="6" s="1"/>
  <c r="L52" i="6"/>
  <c r="G57" i="6"/>
  <c r="F58" i="6"/>
  <c r="B59" i="6"/>
  <c r="C59" i="6"/>
  <c r="H48" i="6"/>
  <c r="M48" i="6" s="1"/>
  <c r="F50" i="6"/>
  <c r="H56" i="6"/>
  <c r="M56" i="6" s="1"/>
  <c r="L48" i="6"/>
  <c r="L50" i="6"/>
  <c r="H47" i="6"/>
  <c r="M47" i="6" s="1"/>
  <c r="G47" i="6"/>
  <c r="H52" i="6"/>
  <c r="M52" i="6" s="1"/>
  <c r="H54" i="6"/>
  <c r="M54" i="6" s="1"/>
  <c r="G39" i="6"/>
  <c r="F56" i="6"/>
  <c r="E59" i="6"/>
  <c r="F51" i="6"/>
  <c r="H53" i="6"/>
  <c r="F48" i="6"/>
  <c r="L47" i="6"/>
  <c r="F54" i="6"/>
  <c r="F49" i="6"/>
  <c r="F57" i="6"/>
  <c r="F52" i="6"/>
  <c r="F47" i="6"/>
  <c r="F55" i="6"/>
  <c r="H49" i="5"/>
  <c r="G55" i="5"/>
  <c r="H56" i="5"/>
  <c r="M56" i="5" s="1"/>
  <c r="B59" i="5"/>
  <c r="H53" i="5"/>
  <c r="C59" i="5"/>
  <c r="H52" i="5"/>
  <c r="M52" i="5" s="1"/>
  <c r="H57" i="5"/>
  <c r="M57" i="5" s="1"/>
  <c r="G57" i="5"/>
  <c r="H50" i="5"/>
  <c r="M50" i="5" s="1"/>
  <c r="L57" i="5"/>
  <c r="L54" i="5"/>
  <c r="H48" i="5"/>
  <c r="M48" i="5" s="1"/>
  <c r="F56" i="5"/>
  <c r="D59" i="5"/>
  <c r="H51" i="5"/>
  <c r="M51" i="5" s="1"/>
  <c r="L52" i="5"/>
  <c r="F58" i="5"/>
  <c r="H55" i="5"/>
  <c r="M55" i="5" s="1"/>
  <c r="L58" i="5"/>
  <c r="F19" i="5"/>
  <c r="F48" i="5"/>
  <c r="H19" i="5"/>
  <c r="M19" i="5" s="1"/>
  <c r="H47" i="5"/>
  <c r="M47" i="5" s="1"/>
  <c r="L50" i="5"/>
  <c r="L51" i="5"/>
  <c r="L19" i="5"/>
  <c r="L48" i="5"/>
  <c r="H54" i="5"/>
  <c r="M54" i="5" s="1"/>
  <c r="L55" i="5"/>
  <c r="E59" i="5"/>
  <c r="F51" i="5"/>
  <c r="L47" i="5"/>
  <c r="F54" i="5"/>
  <c r="F49" i="5"/>
  <c r="F57" i="5"/>
  <c r="F52" i="5"/>
  <c r="F47" i="5"/>
  <c r="F55" i="5"/>
  <c r="G19" i="5"/>
  <c r="G47" i="5"/>
  <c r="L57" i="4"/>
  <c r="I59" i="4"/>
  <c r="J59" i="4"/>
  <c r="L54" i="4"/>
  <c r="H19" i="4"/>
  <c r="M19" i="4" s="1"/>
  <c r="H49" i="4"/>
  <c r="G53" i="4"/>
  <c r="F58" i="4"/>
  <c r="F19" i="4"/>
  <c r="H48" i="4"/>
  <c r="M48" i="4" s="1"/>
  <c r="F49" i="4"/>
  <c r="G57" i="4"/>
  <c r="H58" i="4"/>
  <c r="M58" i="4" s="1"/>
  <c r="H47" i="4"/>
  <c r="M47" i="4" s="1"/>
  <c r="L19" i="4"/>
  <c r="D59" i="4"/>
  <c r="L51" i="4"/>
  <c r="H56" i="4"/>
  <c r="M56" i="4" s="1"/>
  <c r="L58" i="4"/>
  <c r="L48" i="4"/>
  <c r="H50" i="4"/>
  <c r="M50" i="4" s="1"/>
  <c r="H55" i="4"/>
  <c r="M55" i="4" s="1"/>
  <c r="G19" i="4"/>
  <c r="G55" i="4"/>
  <c r="H54" i="4"/>
  <c r="M54" i="4" s="1"/>
  <c r="L55" i="4"/>
  <c r="F57" i="4"/>
  <c r="E59" i="4"/>
  <c r="G48" i="4"/>
  <c r="F51" i="4"/>
  <c r="G56" i="4"/>
  <c r="L47" i="4"/>
  <c r="F54" i="4"/>
  <c r="F52" i="4"/>
  <c r="F47" i="4"/>
  <c r="F55" i="4"/>
  <c r="C59" i="4"/>
  <c r="F59" i="4" l="1"/>
  <c r="G59" i="5"/>
  <c r="L59" i="3"/>
  <c r="G59" i="6"/>
  <c r="L59" i="4"/>
  <c r="F59" i="6"/>
  <c r="L59" i="6"/>
  <c r="H59" i="6"/>
  <c r="M59" i="6" s="1"/>
  <c r="L59" i="5"/>
  <c r="F59" i="5"/>
  <c r="H59" i="5"/>
  <c r="M59" i="5" s="1"/>
  <c r="G59" i="4"/>
  <c r="H59" i="4"/>
  <c r="M59" i="4" s="1"/>
  <c r="J39" i="3" l="1"/>
  <c r="I39" i="3"/>
  <c r="F4" i="2" l="1"/>
  <c r="F28" i="2" l="1"/>
  <c r="I20" i="2" l="1"/>
  <c r="L20" i="2" s="1"/>
  <c r="I41" i="2" l="1"/>
  <c r="G37" i="2" l="1"/>
  <c r="F37" i="2"/>
  <c r="F36" i="2" l="1"/>
  <c r="F38" i="2" l="1"/>
  <c r="F59" i="2"/>
  <c r="F56" i="3"/>
  <c r="G57" i="3" l="1"/>
  <c r="F57" i="3"/>
  <c r="H57" i="3"/>
  <c r="M57" i="3" s="1"/>
  <c r="H56" i="3"/>
  <c r="M56" i="3" s="1"/>
  <c r="C59" i="3" l="1"/>
  <c r="H47" i="3" l="1"/>
  <c r="M47" i="3" s="1"/>
  <c r="F47" i="3"/>
  <c r="E59" i="3"/>
  <c r="H52" i="3"/>
  <c r="M52" i="3" s="1"/>
  <c r="D59" i="3"/>
  <c r="F52" i="3"/>
  <c r="F18" i="2" l="1"/>
  <c r="H16" i="2" l="1"/>
  <c r="M16" i="2" s="1"/>
  <c r="F16" i="2"/>
  <c r="G53" i="3"/>
  <c r="I62" i="2" l="1"/>
  <c r="J41" i="2"/>
  <c r="I24" i="3" l="1"/>
  <c r="F24" i="3"/>
  <c r="I46" i="2"/>
  <c r="F46" i="2"/>
  <c r="I44" i="3"/>
  <c r="F44" i="3"/>
  <c r="I25" i="2"/>
  <c r="F25" i="2"/>
  <c r="I4" i="2"/>
  <c r="F4" i="3"/>
  <c r="I4" i="3" l="1"/>
  <c r="J20" i="2" l="1"/>
  <c r="J62" i="2"/>
  <c r="A2" i="3" l="1"/>
  <c r="G16" i="2" l="1"/>
  <c r="G31" i="2" l="1"/>
  <c r="G32" i="2"/>
  <c r="G40" i="2"/>
  <c r="G47" i="3"/>
  <c r="G49" i="3"/>
  <c r="G50" i="3"/>
  <c r="G52" i="3"/>
  <c r="G54" i="3"/>
  <c r="G55" i="3"/>
  <c r="G56" i="3"/>
  <c r="A42" i="3"/>
  <c r="A22" i="3"/>
  <c r="G48" i="3"/>
  <c r="G58" i="3"/>
  <c r="E39" i="3"/>
  <c r="C39" i="3"/>
  <c r="D39" i="3"/>
  <c r="B39" i="3"/>
  <c r="L39" i="3" s="1"/>
  <c r="M7" i="3"/>
  <c r="A44" i="2"/>
  <c r="A23" i="2"/>
  <c r="A2" i="2"/>
  <c r="C41" i="2" l="1"/>
  <c r="B41" i="2"/>
  <c r="L41" i="2" s="1"/>
  <c r="F35" i="2"/>
  <c r="H40" i="2"/>
  <c r="M40" i="2" s="1"/>
  <c r="F40" i="2"/>
  <c r="G19" i="2"/>
  <c r="G10" i="2"/>
  <c r="G52" i="2"/>
  <c r="F51" i="3"/>
  <c r="G13" i="2"/>
  <c r="F49" i="3"/>
  <c r="F39" i="3"/>
  <c r="F54" i="3"/>
  <c r="G39" i="3"/>
  <c r="G17" i="2"/>
  <c r="G51" i="3"/>
  <c r="G35" i="2"/>
  <c r="F48" i="3"/>
  <c r="F50" i="3"/>
  <c r="H55" i="3"/>
  <c r="M55" i="3" s="1"/>
  <c r="H58" i="3"/>
  <c r="M58" i="3" s="1"/>
  <c r="H49" i="3"/>
  <c r="H39" i="3"/>
  <c r="M39" i="3" s="1"/>
  <c r="H51" i="3"/>
  <c r="M51" i="3" s="1"/>
  <c r="G55" i="2"/>
  <c r="F55" i="3"/>
  <c r="F58" i="3"/>
  <c r="H54" i="3"/>
  <c r="M54" i="3" s="1"/>
  <c r="H48" i="3"/>
  <c r="M48" i="3" s="1"/>
  <c r="F53" i="3"/>
  <c r="H39" i="2"/>
  <c r="M39" i="2" s="1"/>
  <c r="H53" i="3"/>
  <c r="H50" i="3"/>
  <c r="M50" i="3" s="1"/>
  <c r="G14" i="2"/>
  <c r="G12" i="2"/>
  <c r="H15" i="2"/>
  <c r="M15" i="2" s="1"/>
  <c r="G34" i="2"/>
  <c r="F32" i="2"/>
  <c r="F34" i="2"/>
  <c r="G59" i="2"/>
  <c r="E41" i="2"/>
  <c r="G39" i="2"/>
  <c r="G36" i="2"/>
  <c r="H11" i="2"/>
  <c r="M11" i="2" s="1"/>
  <c r="H36" i="2"/>
  <c r="M36" i="2" s="1"/>
  <c r="H12" i="2"/>
  <c r="M12" i="2" s="1"/>
  <c r="H32" i="2"/>
  <c r="M32" i="2" s="1"/>
  <c r="G29" i="2"/>
  <c r="F10" i="2"/>
  <c r="H34" i="2"/>
  <c r="M34" i="2" s="1"/>
  <c r="F31" i="2"/>
  <c r="H31" i="2"/>
  <c r="M31" i="2" s="1"/>
  <c r="G28" i="2"/>
  <c r="H14" i="2"/>
  <c r="M14" i="2" s="1"/>
  <c r="F12" i="2"/>
  <c r="H35" i="2"/>
  <c r="M35" i="2" s="1"/>
  <c r="G33" i="2"/>
  <c r="H29" i="2"/>
  <c r="M29" i="2" s="1"/>
  <c r="G11" i="2"/>
  <c r="F14" i="2"/>
  <c r="F11" i="2"/>
  <c r="H18" i="2"/>
  <c r="M18" i="2" s="1"/>
  <c r="H10" i="2"/>
  <c r="F33" i="2"/>
  <c r="H33" i="2"/>
  <c r="M33" i="2" s="1"/>
  <c r="H28" i="2"/>
  <c r="M28" i="2" s="1"/>
  <c r="F39" i="2"/>
  <c r="F15" i="2"/>
  <c r="F13" i="2"/>
  <c r="F29" i="2"/>
  <c r="G38" i="2"/>
  <c r="H37" i="2"/>
  <c r="M37" i="2" s="1"/>
  <c r="G18" i="2"/>
  <c r="G15" i="2"/>
  <c r="H13" i="2"/>
  <c r="M13" i="2" s="1"/>
  <c r="F49" i="2" l="1"/>
  <c r="B62" i="2"/>
  <c r="L62" i="2" s="1"/>
  <c r="G61" i="2"/>
  <c r="G50" i="2"/>
  <c r="H38" i="2"/>
  <c r="M38" i="2" s="1"/>
  <c r="D41" i="2"/>
  <c r="H17" i="2"/>
  <c r="M17" i="2" s="1"/>
  <c r="F17" i="2"/>
  <c r="G59" i="3"/>
  <c r="G41" i="2"/>
  <c r="F55" i="2"/>
  <c r="G58" i="2"/>
  <c r="G57" i="2"/>
  <c r="F60" i="2"/>
  <c r="F56" i="2"/>
  <c r="F54" i="2"/>
  <c r="G54" i="2"/>
  <c r="H59" i="3"/>
  <c r="M59" i="3" s="1"/>
  <c r="F59" i="3"/>
  <c r="H52" i="2"/>
  <c r="M52" i="2" s="1"/>
  <c r="F52" i="2"/>
  <c r="G56" i="2"/>
  <c r="F53" i="2"/>
  <c r="H57" i="2"/>
  <c r="M57" i="2" s="1"/>
  <c r="H55" i="2"/>
  <c r="M55" i="2" s="1"/>
  <c r="H50" i="2"/>
  <c r="M50" i="2" s="1"/>
  <c r="H58" i="2"/>
  <c r="M58" i="2" s="1"/>
  <c r="G49" i="2"/>
  <c r="F50" i="2"/>
  <c r="F58" i="2"/>
  <c r="H53" i="2"/>
  <c r="M53" i="2" s="1"/>
  <c r="F57" i="2"/>
  <c r="H54" i="2"/>
  <c r="M54" i="2" s="1"/>
  <c r="E62" i="2"/>
  <c r="G53" i="2"/>
  <c r="H49" i="2"/>
  <c r="M49" i="2" s="1"/>
  <c r="H60" i="2"/>
  <c r="M60" i="2" s="1"/>
  <c r="G60" i="2"/>
  <c r="H56" i="2"/>
  <c r="M56" i="2" s="1"/>
  <c r="F41" i="2" l="1"/>
  <c r="C62" i="2"/>
  <c r="G62" i="2" s="1"/>
  <c r="F19" i="2"/>
  <c r="H19" i="2"/>
  <c r="M19" i="2" s="1"/>
  <c r="F61" i="2"/>
  <c r="H59" i="2"/>
  <c r="M59" i="2" s="1"/>
  <c r="H41" i="2"/>
  <c r="M41" i="2" s="1"/>
  <c r="D62" i="2" l="1"/>
  <c r="F62" i="2" s="1"/>
  <c r="H61" i="2"/>
  <c r="M61" i="2" s="1"/>
  <c r="H62" i="2" l="1"/>
  <c r="M62" i="2" s="1"/>
</calcChain>
</file>

<file path=xl/sharedStrings.xml><?xml version="1.0" encoding="utf-8"?>
<sst xmlns="http://schemas.openxmlformats.org/spreadsheetml/2006/main" count="1087" uniqueCount="28">
  <si>
    <t xml:space="preserve">STATISTIKK </t>
  </si>
  <si>
    <t xml:space="preserve">FOR </t>
  </si>
  <si>
    <t>MÅLEVIRKSOMHETEN</t>
  </si>
  <si>
    <t>Målesum i kroner</t>
  </si>
  <si>
    <t>Timer</t>
  </si>
  <si>
    <t>Innmålt m/</t>
  </si>
  <si>
    <t>Bergen</t>
  </si>
  <si>
    <t>Haugesund</t>
  </si>
  <si>
    <t>Hamar og Omegn</t>
  </si>
  <si>
    <t>Nordland</t>
  </si>
  <si>
    <t>Sandnes</t>
  </si>
  <si>
    <t>Stavanger</t>
  </si>
  <si>
    <t>Telemark</t>
  </si>
  <si>
    <t>Trondheim</t>
  </si>
  <si>
    <t>Vestfold</t>
  </si>
  <si>
    <t>Østfold</t>
  </si>
  <si>
    <t>Oslo</t>
  </si>
  <si>
    <t>Landet i alt</t>
  </si>
  <si>
    <t>NB: Alle timefortjenester er før eventuelt trekk av målegebyr</t>
  </si>
  <si>
    <t>Agder</t>
  </si>
  <si>
    <t>Drammen - Bærum</t>
  </si>
  <si>
    <t>fortjeneste</t>
  </si>
  <si>
    <t>Endringer i %</t>
  </si>
  <si>
    <t>overskudd</t>
  </si>
  <si>
    <t>Gjen.snitt</t>
  </si>
  <si>
    <t>underskudd</t>
  </si>
  <si>
    <t>Gjennom-</t>
  </si>
  <si>
    <t>snitt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</si>
</sst>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\ %"/>
    <numFmt numFmtId="166" formatCode="_(* #,##0_);_(* \(#,##0\);_(* &quot;-&quot;??_);_(@_)"/>
    <numFmt numFmtId="167" formatCode="_(* #,##0.0_);_(* \(#,##0.0\);_(* &quot;-&quot;??_);_(@_)"/>
    <numFmt numFmtId="168" formatCode="_(&quot;kr&quot;\ * #,##0.00_);_(&quot;kr&quot;\ * \(#,##0.00\);_(&quot;kr&quot;\ * &quot;-&quot;??_);_(@_)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2" tint="-0.499984740745262"/>
      </right>
      <top/>
      <bottom style="thin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3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66" fontId="3" fillId="0" borderId="1" xfId="2" applyNumberFormat="1" applyFont="1" applyBorder="1" applyAlignment="1">
      <alignment horizontal="right"/>
    </xf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2" fontId="3" fillId="0" borderId="1" xfId="0" applyNumberFormat="1" applyFont="1" applyBorder="1"/>
    <xf numFmtId="2" fontId="3" fillId="0" borderId="1" xfId="0" applyNumberFormat="1" applyFont="1" applyBorder="1" applyProtection="1">
      <protection locked="0"/>
    </xf>
    <xf numFmtId="165" fontId="3" fillId="0" borderId="1" xfId="1" applyNumberFormat="1" applyFont="1" applyBorder="1"/>
    <xf numFmtId="3" fontId="3" fillId="0" borderId="0" xfId="0" applyNumberFormat="1" applyFont="1"/>
    <xf numFmtId="4" fontId="3" fillId="0" borderId="1" xfId="0" applyNumberFormat="1" applyFont="1" applyBorder="1" applyAlignment="1" applyProtection="1">
      <alignment horizontal="right"/>
      <protection locked="0"/>
    </xf>
    <xf numFmtId="4" fontId="3" fillId="0" borderId="1" xfId="0" applyNumberFormat="1" applyFont="1" applyBorder="1" applyAlignment="1">
      <alignment horizontal="right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Continuous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Continuous"/>
    </xf>
    <xf numFmtId="3" fontId="3" fillId="0" borderId="16" xfId="0" applyNumberFormat="1" applyFont="1" applyBorder="1" applyAlignment="1">
      <alignment horizontal="left"/>
    </xf>
    <xf numFmtId="3" fontId="2" fillId="0" borderId="18" xfId="0" applyNumberFormat="1" applyFont="1" applyBorder="1" applyAlignment="1">
      <alignment horizontal="left"/>
    </xf>
    <xf numFmtId="4" fontId="2" fillId="0" borderId="6" xfId="0" applyNumberFormat="1" applyFont="1" applyBorder="1" applyProtection="1"/>
    <xf numFmtId="4" fontId="2" fillId="0" borderId="6" xfId="0" applyNumberFormat="1" applyFont="1" applyBorder="1" applyProtection="1">
      <protection locked="0"/>
    </xf>
    <xf numFmtId="165" fontId="2" fillId="0" borderId="6" xfId="1" applyNumberFormat="1" applyFont="1" applyBorder="1"/>
    <xf numFmtId="165" fontId="2" fillId="0" borderId="19" xfId="1" applyNumberFormat="1" applyFont="1" applyBorder="1"/>
    <xf numFmtId="165" fontId="3" fillId="0" borderId="17" xfId="1" applyNumberFormat="1" applyFont="1" applyBorder="1"/>
    <xf numFmtId="3" fontId="2" fillId="0" borderId="6" xfId="0" applyNumberFormat="1" applyFont="1" applyBorder="1"/>
    <xf numFmtId="2" fontId="2" fillId="0" borderId="6" xfId="0" applyNumberFormat="1" applyFont="1" applyBorder="1"/>
    <xf numFmtId="3" fontId="2" fillId="0" borderId="6" xfId="2" applyNumberFormat="1" applyFont="1" applyBorder="1"/>
    <xf numFmtId="2" fontId="2" fillId="0" borderId="6" xfId="0" applyNumberFormat="1" applyFont="1" applyBorder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Continuous"/>
    </xf>
    <xf numFmtId="0" fontId="3" fillId="0" borderId="7" xfId="0" applyFont="1" applyBorder="1" applyAlignment="1" applyProtection="1">
      <alignment horizontal="left"/>
    </xf>
    <xf numFmtId="0" fontId="3" fillId="0" borderId="8" xfId="0" applyFont="1" applyBorder="1" applyAlignment="1" applyProtection="1">
      <alignment horizontal="centerContinuous"/>
    </xf>
    <xf numFmtId="0" fontId="3" fillId="0" borderId="9" xfId="0" applyFont="1" applyBorder="1" applyAlignment="1" applyProtection="1">
      <alignment horizontal="centerContinuous"/>
    </xf>
    <xf numFmtId="0" fontId="3" fillId="0" borderId="10" xfId="0" applyFont="1" applyBorder="1" applyAlignment="1" applyProtection="1">
      <alignment horizontal="centerContinuous"/>
    </xf>
    <xf numFmtId="0" fontId="3" fillId="0" borderId="11" xfId="0" applyFont="1" applyBorder="1" applyAlignment="1" applyProtection="1">
      <alignment horizontal="centerContinuous"/>
    </xf>
    <xf numFmtId="0" fontId="3" fillId="0" borderId="1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Continuous"/>
    </xf>
    <xf numFmtId="0" fontId="3" fillId="0" borderId="13" xfId="0" applyFont="1" applyBorder="1" applyAlignment="1" applyProtection="1">
      <alignment horizontal="centerContinuous"/>
    </xf>
    <xf numFmtId="0" fontId="3" fillId="0" borderId="14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Continuous"/>
    </xf>
    <xf numFmtId="0" fontId="3" fillId="0" borderId="15" xfId="0" applyFont="1" applyBorder="1" applyAlignment="1" applyProtection="1">
      <alignment horizontal="centerContinuous"/>
    </xf>
    <xf numFmtId="3" fontId="3" fillId="0" borderId="16" xfId="0" applyNumberFormat="1" applyFont="1" applyBorder="1" applyAlignment="1" applyProtection="1">
      <alignment horizontal="left"/>
    </xf>
    <xf numFmtId="4" fontId="3" fillId="0" borderId="1" xfId="2" applyNumberFormat="1" applyFont="1" applyBorder="1" applyAlignment="1" applyProtection="1">
      <alignment horizontal="right"/>
    </xf>
    <xf numFmtId="4" fontId="3" fillId="0" borderId="1" xfId="0" applyNumberFormat="1" applyFont="1" applyBorder="1" applyAlignment="1" applyProtection="1">
      <alignment horizontal="right"/>
    </xf>
    <xf numFmtId="165" fontId="3" fillId="0" borderId="1" xfId="1" applyNumberFormat="1" applyFont="1" applyBorder="1" applyAlignment="1" applyProtection="1">
      <alignment horizontal="right"/>
    </xf>
    <xf numFmtId="165" fontId="3" fillId="0" borderId="17" xfId="1" applyNumberFormat="1" applyFont="1" applyBorder="1" applyAlignment="1" applyProtection="1">
      <alignment horizontal="right"/>
    </xf>
    <xf numFmtId="3" fontId="2" fillId="0" borderId="18" xfId="0" applyNumberFormat="1" applyFont="1" applyBorder="1" applyAlignment="1" applyProtection="1">
      <alignment horizontal="left"/>
    </xf>
    <xf numFmtId="165" fontId="2" fillId="0" borderId="6" xfId="1" applyNumberFormat="1" applyFont="1" applyBorder="1" applyProtection="1"/>
    <xf numFmtId="165" fontId="2" fillId="0" borderId="19" xfId="1" applyNumberFormat="1" applyFont="1" applyBorder="1" applyProtection="1"/>
    <xf numFmtId="0" fontId="2" fillId="0" borderId="0" xfId="0" applyFont="1" applyProtection="1"/>
    <xf numFmtId="4" fontId="2" fillId="0" borderId="6" xfId="0" applyNumberFormat="1" applyFont="1" applyBorder="1" applyAlignment="1" applyProtection="1">
      <alignment horizontal="right"/>
    </xf>
    <xf numFmtId="165" fontId="2" fillId="0" borderId="6" xfId="1" applyNumberFormat="1" applyFont="1" applyBorder="1" applyAlignment="1" applyProtection="1">
      <alignment horizontal="right"/>
    </xf>
    <xf numFmtId="165" fontId="2" fillId="0" borderId="19" xfId="1" applyNumberFormat="1" applyFont="1" applyBorder="1" applyAlignment="1" applyProtection="1">
      <alignment horizontal="right"/>
    </xf>
    <xf numFmtId="3" fontId="3" fillId="0" borderId="0" xfId="0" applyNumberFormat="1" applyFont="1" applyProtection="1"/>
    <xf numFmtId="0" fontId="3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Continuous"/>
    </xf>
    <xf numFmtId="0" fontId="3" fillId="0" borderId="20" xfId="0" applyFont="1" applyBorder="1" applyAlignment="1" applyProtection="1">
      <alignment horizontal="centerContinuous"/>
    </xf>
    <xf numFmtId="4" fontId="2" fillId="0" borderId="6" xfId="0" applyNumberFormat="1" applyFont="1" applyBorder="1" applyAlignment="1" applyProtection="1">
      <alignment horizontal="right"/>
      <protection locked="0"/>
    </xf>
    <xf numFmtId="167" fontId="3" fillId="0" borderId="3" xfId="2" applyNumberFormat="1" applyFont="1" applyBorder="1" applyAlignment="1" applyProtection="1">
      <alignment horizontal="center"/>
      <protection locked="0"/>
    </xf>
    <xf numFmtId="2" fontId="6" fillId="0" borderId="6" xfId="0" applyNumberFormat="1" applyFont="1" applyBorder="1" applyProtection="1">
      <protection locked="0"/>
    </xf>
    <xf numFmtId="0" fontId="4" fillId="0" borderId="0" xfId="0" applyFont="1" applyAlignment="1" applyProtection="1"/>
    <xf numFmtId="0" fontId="0" fillId="0" borderId="0" xfId="0" applyProtection="1"/>
    <xf numFmtId="0" fontId="4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4" fontId="3" fillId="0" borderId="1" xfId="0" applyNumberFormat="1" applyFont="1" applyBorder="1" applyAlignment="1" applyProtection="1">
      <protection locked="0"/>
    </xf>
    <xf numFmtId="4" fontId="3" fillId="0" borderId="1" xfId="2" applyNumberFormat="1" applyFont="1" applyBorder="1" applyAlignment="1" applyProtection="1">
      <protection locked="0"/>
    </xf>
    <xf numFmtId="4" fontId="3" fillId="0" borderId="3" xfId="2" applyNumberFormat="1" applyFont="1" applyBorder="1" applyAlignment="1" applyProtection="1">
      <protection locked="0"/>
    </xf>
    <xf numFmtId="4" fontId="3" fillId="0" borderId="5" xfId="0" applyNumberFormat="1" applyFont="1" applyBorder="1" applyAlignment="1" applyProtection="1">
      <protection locked="0"/>
    </xf>
    <xf numFmtId="4" fontId="3" fillId="0" borderId="21" xfId="0" applyNumberFormat="1" applyFont="1" applyBorder="1" applyAlignment="1" applyProtection="1">
      <alignment horizontal="right"/>
      <protection locked="0"/>
    </xf>
    <xf numFmtId="4" fontId="2" fillId="0" borderId="6" xfId="0" applyNumberFormat="1" applyFont="1" applyBorder="1" applyAlignment="1" applyProtection="1"/>
    <xf numFmtId="4" fontId="3" fillId="0" borderId="3" xfId="2" applyNumberFormat="1" applyFont="1" applyBorder="1" applyAlignment="1" applyProtection="1">
      <alignment horizontal="right"/>
      <protection locked="0"/>
    </xf>
    <xf numFmtId="4" fontId="3" fillId="0" borderId="5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</xf>
  </cellXfs>
  <cellStyles count="8">
    <cellStyle name="Komma" xfId="2" builtinId="3"/>
    <cellStyle name="Komma 2" xfId="3" xr:uid="{1CC029E6-C57D-465B-8992-E9D22C9EE981}"/>
    <cellStyle name="Komma 3" xfId="6" xr:uid="{DD6ECD2A-2F2A-42D7-84AE-A29D08D7C138}"/>
    <cellStyle name="Normal" xfId="0" builtinId="0"/>
    <cellStyle name="Normal 2" xfId="5" xr:uid="{08AB60A8-B0B2-4126-B6F5-A9A6B64E6F04}"/>
    <cellStyle name="Prosent" xfId="1" builtinId="5"/>
    <cellStyle name="Valuta 2" xfId="4" xr:uid="{4C63EBB3-E511-4FFC-87E1-2F5C4D7FEA86}"/>
    <cellStyle name="Valuta 3" xfId="7" xr:uid="{17F5B57E-E2D6-424B-91B6-A71C08403AD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88900</xdr:rowOff>
        </xdr:from>
        <xdr:to>
          <xdr:col>3</xdr:col>
          <xdr:colOff>50800</xdr:colOff>
          <xdr:row>9</xdr:row>
          <xdr:rowOff>114300</xdr:rowOff>
        </xdr:to>
        <xdr:sp macro="" textlink="">
          <xdr:nvSpPr>
            <xdr:cNvPr id="11265" name="Nyttår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793750</xdr:colOff>
          <xdr:row>3</xdr:row>
          <xdr:rowOff>184150</xdr:rowOff>
        </xdr:from>
        <xdr:to>
          <xdr:col>6</xdr:col>
          <xdr:colOff>438150</xdr:colOff>
          <xdr:row>9</xdr:row>
          <xdr:rowOff>31750</xdr:rowOff>
        </xdr:to>
        <xdr:sp macro="" textlink="">
          <xdr:nvSpPr>
            <xdr:cNvPr id="11267" name="Overføringfraforrigeår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352FB-00FC-4584-8C13-F7F2A9A500AB}">
  <sheetPr codeName="Ark11"/>
  <dimension ref="A1"/>
  <sheetViews>
    <sheetView workbookViewId="0">
      <selection activeCell="K17" sqref="K17"/>
    </sheetView>
  </sheetViews>
  <sheetFormatPr baseColWidth="10" defaultRowHeight="15.5" x14ac:dyDescent="0.35"/>
  <sheetData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7" r:id="rId3" name="Overføringfraforrigeår">
          <controlPr defaultSize="0" autoLine="0" r:id="rId4">
            <anchor moveWithCells="1">
              <from>
                <xdr:col>3</xdr:col>
                <xdr:colOff>793750</xdr:colOff>
                <xdr:row>3</xdr:row>
                <xdr:rowOff>184150</xdr:rowOff>
              </from>
              <to>
                <xdr:col>6</xdr:col>
                <xdr:colOff>438150</xdr:colOff>
                <xdr:row>9</xdr:row>
                <xdr:rowOff>31750</xdr:rowOff>
              </to>
            </anchor>
          </controlPr>
        </control>
      </mc:Choice>
      <mc:Fallback>
        <control shapeId="11267" r:id="rId3" name="Overføringfraforrigeår"/>
      </mc:Fallback>
    </mc:AlternateContent>
    <mc:AlternateContent xmlns:mc="http://schemas.openxmlformats.org/markup-compatibility/2006">
      <mc:Choice Requires="x14">
        <control shapeId="11265" r:id="rId5" name="Nyttår">
          <controlPr defaultSize="0" autoLine="0" r:id="rId6">
            <anchor moveWithCells="1">
              <from>
                <xdr:col>1</xdr:col>
                <xdr:colOff>50800</xdr:colOff>
                <xdr:row>3</xdr:row>
                <xdr:rowOff>88900</xdr:rowOff>
              </from>
              <to>
                <xdr:col>3</xdr:col>
                <xdr:colOff>50800</xdr:colOff>
                <xdr:row>9</xdr:row>
                <xdr:rowOff>114300</xdr:rowOff>
              </to>
            </anchor>
          </controlPr>
        </control>
      </mc:Choice>
      <mc:Fallback>
        <control shapeId="11265" r:id="rId5" name="Nyttår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2:M64"/>
  <sheetViews>
    <sheetView showZeros="0" topLeftCell="A19" zoomScale="84" zoomScaleNormal="84" workbookViewId="0">
      <selection activeCell="Q42" sqref="Q42"/>
    </sheetView>
  </sheetViews>
  <sheetFormatPr baseColWidth="10" defaultColWidth="9" defaultRowHeight="15.5" x14ac:dyDescent="0.35"/>
  <cols>
    <col min="1" max="1" width="20.58203125" style="41" customWidth="1"/>
    <col min="2" max="2" width="15.3320312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320312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" x14ac:dyDescent="0.4">
      <c r="A2" s="93" t="str">
        <f>"MÅLESTATISTIKK FOR BLIKK- OG VENTILASJONSARBEID - 1. HALVÅR "&amp;FORS!$A$14</f>
        <v>MÅLESTATISTIKK FOR BLIKK- OG VENTILASJONSARBEID - 1. HALVÅR 2021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6" thickBo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35">
      <c r="A4" s="43"/>
      <c r="B4" s="44" t="s">
        <v>3</v>
      </c>
      <c r="C4" s="45"/>
      <c r="D4" s="44" t="s">
        <v>4</v>
      </c>
      <c r="E4" s="45"/>
      <c r="F4" s="44" t="str">
        <f>"Fortjeneste 1. halvår  "&amp;FORS!$A$14-0</f>
        <v>Fortjeneste 1. halvår  2021</v>
      </c>
      <c r="G4" s="46"/>
      <c r="H4" s="45"/>
      <c r="I4" s="44" t="str">
        <f>" 1. halvår  "&amp;FORS!$A$14-1</f>
        <v xml:space="preserve"> 1. halvår  2020</v>
      </c>
      <c r="J4" s="46"/>
      <c r="K4" s="45"/>
      <c r="L4" s="44" t="s">
        <v>22</v>
      </c>
      <c r="M4" s="47"/>
    </row>
    <row r="5" spans="1:13" x14ac:dyDescent="0.35">
      <c r="A5" s="48"/>
      <c r="B5" s="49" t="s">
        <v>5</v>
      </c>
      <c r="C5" s="49" t="s">
        <v>5</v>
      </c>
      <c r="D5" s="49" t="s">
        <v>5</v>
      </c>
      <c r="E5" s="49" t="s">
        <v>5</v>
      </c>
      <c r="F5" s="49" t="s">
        <v>5</v>
      </c>
      <c r="G5" s="49" t="s">
        <v>5</v>
      </c>
      <c r="H5" s="50" t="s">
        <v>26</v>
      </c>
      <c r="I5" s="49" t="s">
        <v>5</v>
      </c>
      <c r="J5" s="49" t="s">
        <v>5</v>
      </c>
      <c r="K5" s="50" t="s">
        <v>24</v>
      </c>
      <c r="L5" s="49" t="s">
        <v>5</v>
      </c>
      <c r="M5" s="51" t="s">
        <v>24</v>
      </c>
    </row>
    <row r="6" spans="1:13" x14ac:dyDescent="0.35">
      <c r="A6" s="52"/>
      <c r="B6" s="53" t="s">
        <v>23</v>
      </c>
      <c r="C6" s="53" t="s">
        <v>25</v>
      </c>
      <c r="D6" s="53" t="s">
        <v>23</v>
      </c>
      <c r="E6" s="53" t="s">
        <v>25</v>
      </c>
      <c r="F6" s="53" t="s">
        <v>23</v>
      </c>
      <c r="G6" s="53" t="s">
        <v>25</v>
      </c>
      <c r="H6" s="54" t="s">
        <v>27</v>
      </c>
      <c r="I6" s="53" t="s">
        <v>23</v>
      </c>
      <c r="J6" s="53" t="s">
        <v>25</v>
      </c>
      <c r="K6" s="54" t="s">
        <v>21</v>
      </c>
      <c r="L6" s="53" t="s">
        <v>23</v>
      </c>
      <c r="M6" s="55" t="s">
        <v>21</v>
      </c>
    </row>
    <row r="7" spans="1:13" x14ac:dyDescent="0.35">
      <c r="A7" s="56" t="s">
        <v>19</v>
      </c>
      <c r="B7" s="19"/>
      <c r="C7" s="19"/>
      <c r="D7" s="19"/>
      <c r="E7" s="19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>
        <v>0</v>
      </c>
      <c r="L7" s="59">
        <f>IF(I7=0,0,(B7-I7)/I7)</f>
        <v>0</v>
      </c>
      <c r="M7" s="60">
        <f>IF(K7=0,0,(H7-K7)/K7)</f>
        <v>0</v>
      </c>
    </row>
    <row r="8" spans="1:13" x14ac:dyDescent="0.35">
      <c r="A8" s="56" t="s">
        <v>6</v>
      </c>
      <c r="B8" s="19"/>
      <c r="C8" s="19"/>
      <c r="D8" s="19"/>
      <c r="E8" s="19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/>
      <c r="J8" s="17"/>
      <c r="K8" s="17">
        <v>0</v>
      </c>
      <c r="L8" s="59">
        <f t="shared" ref="L8:L18" si="2">IF(I8=0,0,(B8-I8)/I8)</f>
        <v>0</v>
      </c>
      <c r="M8" s="60">
        <f t="shared" ref="M8:M18" si="3">IF(K8=0,0,(H8-K8)/K8)</f>
        <v>0</v>
      </c>
    </row>
    <row r="9" spans="1:13" x14ac:dyDescent="0.35">
      <c r="A9" s="56" t="s">
        <v>20</v>
      </c>
      <c r="B9" s="19"/>
      <c r="C9" s="19"/>
      <c r="D9" s="19"/>
      <c r="E9" s="19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>
        <v>0</v>
      </c>
      <c r="L9" s="59">
        <f t="shared" si="2"/>
        <v>0</v>
      </c>
      <c r="M9" s="60">
        <f t="shared" si="3"/>
        <v>0</v>
      </c>
    </row>
    <row r="10" spans="1:13" x14ac:dyDescent="0.35">
      <c r="A10" s="56" t="s">
        <v>7</v>
      </c>
      <c r="B10" s="19"/>
      <c r="C10" s="19"/>
      <c r="D10" s="19"/>
      <c r="E10" s="19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>
        <v>0</v>
      </c>
      <c r="L10" s="59">
        <f t="shared" si="2"/>
        <v>0</v>
      </c>
      <c r="M10" s="60">
        <f t="shared" si="3"/>
        <v>0</v>
      </c>
    </row>
    <row r="11" spans="1:13" x14ac:dyDescent="0.35">
      <c r="A11" s="56" t="s">
        <v>8</v>
      </c>
      <c r="B11" s="19"/>
      <c r="C11" s="19"/>
      <c r="D11" s="19"/>
      <c r="E11" s="19"/>
      <c r="F11" s="58">
        <f t="shared" si="0"/>
        <v>0</v>
      </c>
      <c r="G11" s="58">
        <f t="shared" si="0"/>
        <v>0</v>
      </c>
      <c r="H11" s="58">
        <f t="shared" si="1"/>
        <v>0</v>
      </c>
      <c r="I11" s="17"/>
      <c r="J11" s="17"/>
      <c r="K11" s="17">
        <v>0</v>
      </c>
      <c r="L11" s="59">
        <f t="shared" si="2"/>
        <v>0</v>
      </c>
      <c r="M11" s="60">
        <f t="shared" si="3"/>
        <v>0</v>
      </c>
    </row>
    <row r="12" spans="1:13" x14ac:dyDescent="0.35">
      <c r="A12" s="56" t="s">
        <v>10</v>
      </c>
      <c r="B12" s="19"/>
      <c r="C12" s="19"/>
      <c r="D12" s="19"/>
      <c r="E12" s="19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>
        <v>0</v>
      </c>
      <c r="L12" s="59">
        <f t="shared" si="2"/>
        <v>0</v>
      </c>
      <c r="M12" s="60">
        <f t="shared" si="3"/>
        <v>0</v>
      </c>
    </row>
    <row r="13" spans="1:13" x14ac:dyDescent="0.35">
      <c r="A13" s="56" t="s">
        <v>11</v>
      </c>
      <c r="B13" s="19"/>
      <c r="C13" s="19"/>
      <c r="D13" s="19"/>
      <c r="E13" s="19"/>
      <c r="F13" s="58">
        <f t="shared" si="0"/>
        <v>0</v>
      </c>
      <c r="G13" s="58">
        <f t="shared" si="0"/>
        <v>0</v>
      </c>
      <c r="H13" s="58">
        <f t="shared" si="1"/>
        <v>0</v>
      </c>
      <c r="I13" s="17"/>
      <c r="J13" s="17"/>
      <c r="K13" s="17">
        <v>0</v>
      </c>
      <c r="L13" s="59">
        <f t="shared" si="2"/>
        <v>0</v>
      </c>
      <c r="M13" s="60">
        <f t="shared" si="3"/>
        <v>0</v>
      </c>
    </row>
    <row r="14" spans="1:13" x14ac:dyDescent="0.35">
      <c r="A14" s="56" t="s">
        <v>12</v>
      </c>
      <c r="B14" s="19"/>
      <c r="C14" s="19"/>
      <c r="D14" s="19"/>
      <c r="E14" s="19"/>
      <c r="F14" s="58">
        <f t="shared" si="0"/>
        <v>0</v>
      </c>
      <c r="G14" s="58">
        <f t="shared" si="0"/>
        <v>0</v>
      </c>
      <c r="H14" s="58">
        <f t="shared" si="1"/>
        <v>0</v>
      </c>
      <c r="I14" s="17"/>
      <c r="J14" s="17"/>
      <c r="K14" s="17">
        <v>0</v>
      </c>
      <c r="L14" s="59">
        <f t="shared" si="2"/>
        <v>0</v>
      </c>
      <c r="M14" s="60">
        <f t="shared" si="3"/>
        <v>0</v>
      </c>
    </row>
    <row r="15" spans="1:13" x14ac:dyDescent="0.35">
      <c r="A15" s="56" t="s">
        <v>13</v>
      </c>
      <c r="B15" s="19">
        <v>240277.43</v>
      </c>
      <c r="C15" s="19">
        <v>0</v>
      </c>
      <c r="D15" s="19">
        <v>695.7</v>
      </c>
      <c r="E15" s="19"/>
      <c r="F15" s="58">
        <f t="shared" si="0"/>
        <v>345.37506108955006</v>
      </c>
      <c r="G15" s="58">
        <f t="shared" si="0"/>
        <v>0</v>
      </c>
      <c r="H15" s="58">
        <f t="shared" si="1"/>
        <v>345.37506108955006</v>
      </c>
      <c r="I15" s="19"/>
      <c r="J15" s="17">
        <v>0</v>
      </c>
      <c r="K15" s="17">
        <v>0</v>
      </c>
      <c r="L15" s="59">
        <f t="shared" si="2"/>
        <v>0</v>
      </c>
      <c r="M15" s="60">
        <f t="shared" si="3"/>
        <v>0</v>
      </c>
    </row>
    <row r="16" spans="1:13" x14ac:dyDescent="0.35">
      <c r="A16" s="56" t="s">
        <v>14</v>
      </c>
      <c r="B16" s="19"/>
      <c r="C16" s="19"/>
      <c r="D16" s="19"/>
      <c r="E16" s="19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>
        <v>0</v>
      </c>
      <c r="L16" s="59">
        <f t="shared" si="2"/>
        <v>0</v>
      </c>
      <c r="M16" s="60">
        <f t="shared" si="3"/>
        <v>0</v>
      </c>
    </row>
    <row r="17" spans="1:13" x14ac:dyDescent="0.35">
      <c r="A17" s="56" t="s">
        <v>15</v>
      </c>
      <c r="B17" s="19"/>
      <c r="C17" s="19"/>
      <c r="D17" s="19"/>
      <c r="E17" s="19"/>
      <c r="F17" s="58">
        <f t="shared" si="0"/>
        <v>0</v>
      </c>
      <c r="G17" s="58">
        <f t="shared" si="0"/>
        <v>0</v>
      </c>
      <c r="H17" s="58">
        <f t="shared" si="1"/>
        <v>0</v>
      </c>
      <c r="I17" s="17"/>
      <c r="J17" s="17"/>
      <c r="K17" s="17">
        <v>0</v>
      </c>
      <c r="L17" s="59">
        <f t="shared" si="2"/>
        <v>0</v>
      </c>
      <c r="M17" s="60">
        <f t="shared" si="3"/>
        <v>0</v>
      </c>
    </row>
    <row r="18" spans="1:13" x14ac:dyDescent="0.35">
      <c r="A18" s="56" t="s">
        <v>16</v>
      </c>
      <c r="B18" s="19"/>
      <c r="C18" s="19"/>
      <c r="D18" s="19"/>
      <c r="E18" s="19"/>
      <c r="F18" s="58">
        <f t="shared" si="0"/>
        <v>0</v>
      </c>
      <c r="G18" s="58">
        <f t="shared" si="0"/>
        <v>0</v>
      </c>
      <c r="H18" s="58">
        <f t="shared" si="1"/>
        <v>0</v>
      </c>
      <c r="I18" s="19"/>
      <c r="J18" s="17"/>
      <c r="K18" s="17">
        <v>0</v>
      </c>
      <c r="L18" s="59">
        <f t="shared" si="2"/>
        <v>0</v>
      </c>
      <c r="M18" s="60">
        <f t="shared" si="3"/>
        <v>0</v>
      </c>
    </row>
    <row r="19" spans="1:13" s="64" customFormat="1" thickBot="1" x14ac:dyDescent="0.35">
      <c r="A19" s="61" t="s">
        <v>17</v>
      </c>
      <c r="B19" s="31">
        <f>SUM(B7:B18)</f>
        <v>240277.43</v>
      </c>
      <c r="C19" s="31">
        <f>SUM(C7:C18)</f>
        <v>0</v>
      </c>
      <c r="D19" s="31">
        <f>SUM(D7:D18)</f>
        <v>695.7</v>
      </c>
      <c r="E19" s="31">
        <f>SUM(E7:E18)</f>
        <v>0</v>
      </c>
      <c r="F19" s="31">
        <f>IF(D19=0,0,B19/D19)</f>
        <v>345.37506108955006</v>
      </c>
      <c r="G19" s="31">
        <f>IF(E19=0,0,C19/E19)</f>
        <v>0</v>
      </c>
      <c r="H19" s="31">
        <f>IF(D19+E19=0,0,(B19+C19)/(D19+E19))</f>
        <v>345.37506108955006</v>
      </c>
      <c r="I19" s="31">
        <f>SUM(I7:I18)</f>
        <v>0</v>
      </c>
      <c r="J19" s="31">
        <f>SUM(J7:J18)</f>
        <v>0</v>
      </c>
      <c r="K19" s="32">
        <v>0</v>
      </c>
      <c r="L19" s="62">
        <f>IF(I19=0,0,(B19-I19)/I19)</f>
        <v>0</v>
      </c>
      <c r="M19" s="63">
        <f>IF(K19=0,0,(H19-K19)/K19)</f>
        <v>0</v>
      </c>
    </row>
    <row r="22" spans="1:13" ht="20" x14ac:dyDescent="0.4">
      <c r="A22" s="93" t="str">
        <f>"MÅLESTATISTIKK FOR BLIKK- OG VENTILASJONSARBEID - 2. HALVÅR "&amp;FORS!$A$14</f>
        <v>MÅLESTATISTIKK FOR BLIKK- OG VENTILASJONSARBEID - 2. HALVÅR 2021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16" thickBot="1" x14ac:dyDescent="0.4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35">
      <c r="A24" s="43"/>
      <c r="B24" s="44" t="s">
        <v>3</v>
      </c>
      <c r="C24" s="45"/>
      <c r="D24" s="44" t="s">
        <v>4</v>
      </c>
      <c r="E24" s="45"/>
      <c r="F24" s="44" t="str">
        <f>"Fortjeneste 2. halvår  "&amp;FORS!$A$14-0</f>
        <v>Fortjeneste 2. halvår  2021</v>
      </c>
      <c r="G24" s="46"/>
      <c r="H24" s="45"/>
      <c r="I24" s="44" t="str">
        <f>" 2. halvår  "&amp;FORS!$A$14-1</f>
        <v xml:space="preserve"> 2. halvår  2020</v>
      </c>
      <c r="J24" s="46"/>
      <c r="K24" s="45"/>
      <c r="L24" s="44" t="s">
        <v>22</v>
      </c>
      <c r="M24" s="47"/>
    </row>
    <row r="25" spans="1:13" x14ac:dyDescent="0.35">
      <c r="A25" s="48"/>
      <c r="B25" s="49" t="s">
        <v>5</v>
      </c>
      <c r="C25" s="49" t="s">
        <v>5</v>
      </c>
      <c r="D25" s="49" t="s">
        <v>5</v>
      </c>
      <c r="E25" s="49" t="s">
        <v>5</v>
      </c>
      <c r="F25" s="49" t="s">
        <v>5</v>
      </c>
      <c r="G25" s="49" t="s">
        <v>5</v>
      </c>
      <c r="H25" s="50" t="s">
        <v>26</v>
      </c>
      <c r="I25" s="49" t="s">
        <v>5</v>
      </c>
      <c r="J25" s="49" t="s">
        <v>5</v>
      </c>
      <c r="K25" s="50" t="s">
        <v>24</v>
      </c>
      <c r="L25" s="49" t="s">
        <v>5</v>
      </c>
      <c r="M25" s="51" t="s">
        <v>24</v>
      </c>
    </row>
    <row r="26" spans="1:13" x14ac:dyDescent="0.35">
      <c r="A26" s="52"/>
      <c r="B26" s="53" t="s">
        <v>23</v>
      </c>
      <c r="C26" s="53" t="s">
        <v>25</v>
      </c>
      <c r="D26" s="53" t="s">
        <v>23</v>
      </c>
      <c r="E26" s="53" t="s">
        <v>25</v>
      </c>
      <c r="F26" s="53" t="s">
        <v>23</v>
      </c>
      <c r="G26" s="53" t="s">
        <v>25</v>
      </c>
      <c r="H26" s="54" t="s">
        <v>27</v>
      </c>
      <c r="I26" s="53" t="s">
        <v>23</v>
      </c>
      <c r="J26" s="53" t="s">
        <v>25</v>
      </c>
      <c r="K26" s="54" t="s">
        <v>21</v>
      </c>
      <c r="L26" s="53" t="s">
        <v>23</v>
      </c>
      <c r="M26" s="55" t="s">
        <v>21</v>
      </c>
    </row>
    <row r="27" spans="1:13" x14ac:dyDescent="0.35">
      <c r="A27" s="56" t="s">
        <v>19</v>
      </c>
      <c r="B27" s="19"/>
      <c r="C27" s="19"/>
      <c r="D27" s="19"/>
      <c r="E27" s="19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>
        <v>0</v>
      </c>
      <c r="L27" s="59">
        <f>IF(I27=0,0,(B27-I27)/I27)</f>
        <v>0</v>
      </c>
      <c r="M27" s="60">
        <f>IF(K27=0,0,(H27-K27)/K27)</f>
        <v>0</v>
      </c>
    </row>
    <row r="28" spans="1:13" x14ac:dyDescent="0.35">
      <c r="A28" s="56" t="s">
        <v>6</v>
      </c>
      <c r="B28" s="19"/>
      <c r="C28" s="19"/>
      <c r="D28" s="19"/>
      <c r="E28" s="19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/>
      <c r="J28" s="17"/>
      <c r="K28" s="17">
        <v>0</v>
      </c>
      <c r="L28" s="59">
        <f t="shared" ref="L28:L39" si="6">IF(I28=0,0,(B28-I28)/I28)</f>
        <v>0</v>
      </c>
      <c r="M28" s="60">
        <f t="shared" ref="M28:M39" si="7">IF(K28=0,0,(H28-K28)/K28)</f>
        <v>0</v>
      </c>
    </row>
    <row r="29" spans="1:13" x14ac:dyDescent="0.35">
      <c r="A29" s="56" t="s">
        <v>20</v>
      </c>
      <c r="B29" s="19"/>
      <c r="C29" s="19"/>
      <c r="D29" s="19"/>
      <c r="E29" s="19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>
        <v>0</v>
      </c>
      <c r="L29" s="59">
        <f t="shared" si="6"/>
        <v>0</v>
      </c>
      <c r="M29" s="60">
        <f t="shared" si="7"/>
        <v>0</v>
      </c>
    </row>
    <row r="30" spans="1:13" x14ac:dyDescent="0.35">
      <c r="A30" s="56" t="s">
        <v>7</v>
      </c>
      <c r="B30" s="19"/>
      <c r="C30" s="19"/>
      <c r="D30" s="19"/>
      <c r="E30" s="19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>
        <v>0</v>
      </c>
      <c r="L30" s="59">
        <f t="shared" si="6"/>
        <v>0</v>
      </c>
      <c r="M30" s="60">
        <f t="shared" si="7"/>
        <v>0</v>
      </c>
    </row>
    <row r="31" spans="1:13" x14ac:dyDescent="0.35">
      <c r="A31" s="56" t="s">
        <v>8</v>
      </c>
      <c r="B31" s="19"/>
      <c r="C31" s="19"/>
      <c r="D31" s="19"/>
      <c r="E31" s="19"/>
      <c r="F31" s="58">
        <f t="shared" si="4"/>
        <v>0</v>
      </c>
      <c r="G31" s="58">
        <f t="shared" si="4"/>
        <v>0</v>
      </c>
      <c r="H31" s="58">
        <f t="shared" si="5"/>
        <v>0</v>
      </c>
      <c r="I31" s="17"/>
      <c r="J31" s="17"/>
      <c r="K31" s="17">
        <v>0</v>
      </c>
      <c r="L31" s="59">
        <f t="shared" si="6"/>
        <v>0</v>
      </c>
      <c r="M31" s="60">
        <f t="shared" si="7"/>
        <v>0</v>
      </c>
    </row>
    <row r="32" spans="1:13" x14ac:dyDescent="0.35">
      <c r="A32" s="56" t="s">
        <v>10</v>
      </c>
      <c r="B32" s="19"/>
      <c r="C32" s="19"/>
      <c r="D32" s="19"/>
      <c r="E32" s="19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>
        <v>0</v>
      </c>
      <c r="L32" s="59">
        <f t="shared" si="6"/>
        <v>0</v>
      </c>
      <c r="M32" s="60">
        <f t="shared" si="7"/>
        <v>0</v>
      </c>
    </row>
    <row r="33" spans="1:13" x14ac:dyDescent="0.35">
      <c r="A33" s="56" t="s">
        <v>11</v>
      </c>
      <c r="B33" s="19"/>
      <c r="C33" s="19"/>
      <c r="D33" s="19"/>
      <c r="E33" s="19"/>
      <c r="F33" s="58">
        <f t="shared" si="4"/>
        <v>0</v>
      </c>
      <c r="G33" s="58">
        <f t="shared" si="4"/>
        <v>0</v>
      </c>
      <c r="H33" s="58">
        <f t="shared" si="5"/>
        <v>0</v>
      </c>
      <c r="I33" s="17"/>
      <c r="J33" s="17"/>
      <c r="K33" s="17">
        <v>0</v>
      </c>
      <c r="L33" s="59">
        <f t="shared" si="6"/>
        <v>0</v>
      </c>
      <c r="M33" s="60">
        <f t="shared" si="7"/>
        <v>0</v>
      </c>
    </row>
    <row r="34" spans="1:13" x14ac:dyDescent="0.35">
      <c r="A34" s="56" t="s">
        <v>12</v>
      </c>
      <c r="B34" s="19"/>
      <c r="C34" s="19"/>
      <c r="D34" s="19"/>
      <c r="E34" s="19"/>
      <c r="F34" s="58">
        <f t="shared" si="4"/>
        <v>0</v>
      </c>
      <c r="G34" s="58">
        <f t="shared" si="4"/>
        <v>0</v>
      </c>
      <c r="H34" s="58">
        <f t="shared" si="5"/>
        <v>0</v>
      </c>
      <c r="I34" s="17"/>
      <c r="J34" s="17"/>
      <c r="K34" s="17">
        <v>0</v>
      </c>
      <c r="L34" s="59">
        <f t="shared" si="6"/>
        <v>0</v>
      </c>
      <c r="M34" s="60">
        <f t="shared" si="7"/>
        <v>0</v>
      </c>
    </row>
    <row r="35" spans="1:13" x14ac:dyDescent="0.35">
      <c r="A35" s="56" t="s">
        <v>13</v>
      </c>
      <c r="B35" s="19">
        <v>1242552.8700000001</v>
      </c>
      <c r="C35" s="19"/>
      <c r="D35" s="19">
        <v>2956.1</v>
      </c>
      <c r="E35" s="19"/>
      <c r="F35" s="58">
        <f t="shared" si="4"/>
        <v>420.33519502046619</v>
      </c>
      <c r="G35" s="58">
        <f t="shared" si="4"/>
        <v>0</v>
      </c>
      <c r="H35" s="58">
        <f t="shared" si="5"/>
        <v>420.33519502046619</v>
      </c>
      <c r="I35" s="17">
        <v>247052.49</v>
      </c>
      <c r="J35" s="17">
        <v>0</v>
      </c>
      <c r="K35" s="17">
        <v>273.0163443474417</v>
      </c>
      <c r="L35" s="59">
        <f t="shared" si="6"/>
        <v>4.0295095993568015</v>
      </c>
      <c r="M35" s="60">
        <f t="shared" si="7"/>
        <v>0.53959718428265935</v>
      </c>
    </row>
    <row r="36" spans="1:13" x14ac:dyDescent="0.35">
      <c r="A36" s="56" t="s">
        <v>14</v>
      </c>
      <c r="B36" s="19"/>
      <c r="C36" s="19"/>
      <c r="D36" s="19"/>
      <c r="E36" s="19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>
        <v>0</v>
      </c>
      <c r="L36" s="59">
        <f t="shared" si="6"/>
        <v>0</v>
      </c>
      <c r="M36" s="60">
        <f t="shared" si="7"/>
        <v>0</v>
      </c>
    </row>
    <row r="37" spans="1:13" x14ac:dyDescent="0.35">
      <c r="A37" s="56" t="s">
        <v>15</v>
      </c>
      <c r="B37" s="19"/>
      <c r="C37" s="19">
        <v>0</v>
      </c>
      <c r="D37" s="19"/>
      <c r="E37" s="19"/>
      <c r="F37" s="58">
        <f t="shared" si="4"/>
        <v>0</v>
      </c>
      <c r="G37" s="58">
        <f t="shared" si="4"/>
        <v>0</v>
      </c>
      <c r="H37" s="58">
        <f t="shared" si="5"/>
        <v>0</v>
      </c>
      <c r="I37" s="17"/>
      <c r="J37" s="17">
        <v>0</v>
      </c>
      <c r="K37" s="17">
        <v>0</v>
      </c>
      <c r="L37" s="59">
        <f t="shared" si="6"/>
        <v>0</v>
      </c>
      <c r="M37" s="60">
        <f t="shared" si="7"/>
        <v>0</v>
      </c>
    </row>
    <row r="38" spans="1:13" x14ac:dyDescent="0.35">
      <c r="A38" s="56" t="s">
        <v>16</v>
      </c>
      <c r="B38" s="19"/>
      <c r="C38" s="19"/>
      <c r="D38" s="19"/>
      <c r="E38" s="19"/>
      <c r="F38" s="58">
        <f t="shared" si="4"/>
        <v>0</v>
      </c>
      <c r="G38" s="58">
        <f t="shared" si="4"/>
        <v>0</v>
      </c>
      <c r="H38" s="58">
        <f t="shared" si="5"/>
        <v>0</v>
      </c>
      <c r="I38" s="17"/>
      <c r="J38" s="17"/>
      <c r="K38" s="17">
        <v>0</v>
      </c>
      <c r="L38" s="59">
        <f t="shared" si="6"/>
        <v>0</v>
      </c>
      <c r="M38" s="60">
        <f t="shared" si="7"/>
        <v>0</v>
      </c>
    </row>
    <row r="39" spans="1:13" s="64" customFormat="1" thickBot="1" x14ac:dyDescent="0.35">
      <c r="A39" s="61" t="s">
        <v>17</v>
      </c>
      <c r="B39" s="65">
        <f>SUM(B27:B38)</f>
        <v>1242552.8700000001</v>
      </c>
      <c r="C39" s="65">
        <f>SUM(C27:C38)</f>
        <v>0</v>
      </c>
      <c r="D39" s="65">
        <f>SUM(D27:D38)</f>
        <v>2956.1</v>
      </c>
      <c r="E39" s="65">
        <f>SUM(E27:E38)</f>
        <v>0</v>
      </c>
      <c r="F39" s="65">
        <f>IF(D39=0,0,B39/D39)</f>
        <v>420.33519502046619</v>
      </c>
      <c r="G39" s="65">
        <f>IF(E39=0,0,C39/E39)</f>
        <v>0</v>
      </c>
      <c r="H39" s="65">
        <f>IF(D39+E39=0,0,(B39+C39)/(D39+E39))</f>
        <v>420.33519502046619</v>
      </c>
      <c r="I39" s="65">
        <f>SUM(I27:I38)</f>
        <v>247052.49</v>
      </c>
      <c r="J39" s="65">
        <f>SUM(J27:J38)</f>
        <v>0</v>
      </c>
      <c r="K39" s="72">
        <v>273.0163443474417</v>
      </c>
      <c r="L39" s="66">
        <f t="shared" si="6"/>
        <v>4.0295095993568015</v>
      </c>
      <c r="M39" s="67">
        <f t="shared" si="7"/>
        <v>0.53959718428265935</v>
      </c>
    </row>
    <row r="40" spans="1:13" x14ac:dyDescent="0.35">
      <c r="J40" s="68"/>
    </row>
    <row r="42" spans="1:13" ht="20" x14ac:dyDescent="0.4">
      <c r="A42" s="93" t="str">
        <f>"MÅLESTATISTIKK FOR BLIKK- OG VENTILASJONSARBEID - GJENNOMSNITT HELE ÅRET  "&amp;FORS!$A$14</f>
        <v>MÅLESTATISTIKK FOR BLIKK- OG VENTILASJONSARBEID - GJENNOMSNITT HELE ÅRET  2021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6" thickBot="1" x14ac:dyDescent="0.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35">
      <c r="A44" s="43"/>
      <c r="B44" s="44" t="s">
        <v>3</v>
      </c>
      <c r="C44" s="45"/>
      <c r="D44" s="44" t="s">
        <v>4</v>
      </c>
      <c r="E44" s="45"/>
      <c r="F44" s="44" t="str">
        <f>"Fortjeneste hele  "&amp;FORS!$A$14-0</f>
        <v>Fortjeneste hele  2021</v>
      </c>
      <c r="G44" s="46"/>
      <c r="H44" s="45"/>
      <c r="I44" s="44" t="str">
        <f>" Hele året  "&amp;FORS!$A$14-1</f>
        <v xml:space="preserve"> Hele året  2020</v>
      </c>
      <c r="J44" s="46"/>
      <c r="K44" s="45"/>
      <c r="L44" s="44" t="s">
        <v>22</v>
      </c>
      <c r="M44" s="47"/>
    </row>
    <row r="45" spans="1:13" x14ac:dyDescent="0.35">
      <c r="A45" s="48"/>
      <c r="B45" s="49" t="s">
        <v>5</v>
      </c>
      <c r="C45" s="49" t="s">
        <v>5</v>
      </c>
      <c r="D45" s="49" t="s">
        <v>5</v>
      </c>
      <c r="E45" s="49" t="s">
        <v>5</v>
      </c>
      <c r="F45" s="49" t="s">
        <v>5</v>
      </c>
      <c r="G45" s="49" t="s">
        <v>5</v>
      </c>
      <c r="H45" s="50" t="s">
        <v>26</v>
      </c>
      <c r="I45" s="49" t="s">
        <v>5</v>
      </c>
      <c r="J45" s="49" t="s">
        <v>5</v>
      </c>
      <c r="K45" s="50" t="s">
        <v>24</v>
      </c>
      <c r="L45" s="49" t="s">
        <v>5</v>
      </c>
      <c r="M45" s="51" t="s">
        <v>24</v>
      </c>
    </row>
    <row r="46" spans="1:13" x14ac:dyDescent="0.35">
      <c r="A46" s="52"/>
      <c r="B46" s="69" t="s">
        <v>23</v>
      </c>
      <c r="C46" s="69" t="s">
        <v>25</v>
      </c>
      <c r="D46" s="69" t="s">
        <v>23</v>
      </c>
      <c r="E46" s="69" t="s">
        <v>25</v>
      </c>
      <c r="F46" s="69" t="s">
        <v>23</v>
      </c>
      <c r="G46" s="69" t="s">
        <v>25</v>
      </c>
      <c r="H46" s="70" t="s">
        <v>27</v>
      </c>
      <c r="I46" s="69" t="s">
        <v>23</v>
      </c>
      <c r="J46" s="69" t="s">
        <v>25</v>
      </c>
      <c r="K46" s="70" t="s">
        <v>21</v>
      </c>
      <c r="L46" s="69" t="s">
        <v>23</v>
      </c>
      <c r="M46" s="71" t="s">
        <v>21</v>
      </c>
    </row>
    <row r="47" spans="1:13" x14ac:dyDescent="0.35">
      <c r="A47" s="56" t="s">
        <v>19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>
        <v>0</v>
      </c>
      <c r="L47" s="59">
        <f>IF(I47=0,0,(B47-I47)/I47)</f>
        <v>0</v>
      </c>
      <c r="M47" s="60">
        <f>IF(K47=0,0,(H47-K47)/K47)</f>
        <v>0</v>
      </c>
    </row>
    <row r="48" spans="1:13" x14ac:dyDescent="0.35">
      <c r="A48" s="56" t="s">
        <v>6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0</v>
      </c>
      <c r="J48" s="58">
        <f t="shared" si="12"/>
        <v>0</v>
      </c>
      <c r="K48" s="17">
        <v>0</v>
      </c>
      <c r="L48" s="59">
        <f t="shared" ref="L48:L58" si="13">IF(I48=0,0,(B48-I48)/I48)</f>
        <v>0</v>
      </c>
      <c r="M48" s="60">
        <f t="shared" ref="M48:M58" si="14">IF(K48=0,0,(H48-K48)/K48)</f>
        <v>0</v>
      </c>
    </row>
    <row r="49" spans="1:13" x14ac:dyDescent="0.35">
      <c r="A49" s="56" t="s">
        <v>20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>
        <v>0</v>
      </c>
      <c r="L49" s="59">
        <f t="shared" si="13"/>
        <v>0</v>
      </c>
      <c r="M49" s="60">
        <f t="shared" si="14"/>
        <v>0</v>
      </c>
    </row>
    <row r="50" spans="1:13" x14ac:dyDescent="0.35">
      <c r="A50" s="56" t="s">
        <v>7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>
        <v>0</v>
      </c>
      <c r="L50" s="59">
        <f t="shared" si="13"/>
        <v>0</v>
      </c>
      <c r="M50" s="60">
        <f t="shared" si="14"/>
        <v>0</v>
      </c>
    </row>
    <row r="51" spans="1:13" x14ac:dyDescent="0.35">
      <c r="A51" s="56" t="s">
        <v>8</v>
      </c>
      <c r="B51" s="58">
        <f t="shared" si="9"/>
        <v>0</v>
      </c>
      <c r="C51" s="58">
        <f t="shared" si="8"/>
        <v>0</v>
      </c>
      <c r="D51" s="58">
        <f t="shared" si="8"/>
        <v>0</v>
      </c>
      <c r="E51" s="58">
        <f t="shared" si="8"/>
        <v>0</v>
      </c>
      <c r="F51" s="58">
        <f t="shared" si="10"/>
        <v>0</v>
      </c>
      <c r="G51" s="58">
        <f t="shared" si="10"/>
        <v>0</v>
      </c>
      <c r="H51" s="58">
        <f t="shared" si="11"/>
        <v>0</v>
      </c>
      <c r="I51" s="58">
        <f t="shared" si="12"/>
        <v>0</v>
      </c>
      <c r="J51" s="58">
        <f t="shared" si="12"/>
        <v>0</v>
      </c>
      <c r="K51" s="17">
        <v>0</v>
      </c>
      <c r="L51" s="59">
        <f t="shared" si="13"/>
        <v>0</v>
      </c>
      <c r="M51" s="60">
        <f t="shared" si="14"/>
        <v>0</v>
      </c>
    </row>
    <row r="52" spans="1:13" x14ac:dyDescent="0.35">
      <c r="A52" s="56" t="s">
        <v>10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>
        <v>0</v>
      </c>
      <c r="L52" s="59">
        <f t="shared" si="13"/>
        <v>0</v>
      </c>
      <c r="M52" s="60">
        <f t="shared" si="14"/>
        <v>0</v>
      </c>
    </row>
    <row r="53" spans="1:13" x14ac:dyDescent="0.35">
      <c r="A53" s="56" t="s">
        <v>11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>
        <v>0</v>
      </c>
      <c r="L53" s="59">
        <f t="shared" si="13"/>
        <v>0</v>
      </c>
      <c r="M53" s="60">
        <f t="shared" si="14"/>
        <v>0</v>
      </c>
    </row>
    <row r="54" spans="1:13" x14ac:dyDescent="0.35">
      <c r="A54" s="56" t="s">
        <v>12</v>
      </c>
      <c r="B54" s="58">
        <f t="shared" si="9"/>
        <v>0</v>
      </c>
      <c r="C54" s="58">
        <f t="shared" si="8"/>
        <v>0</v>
      </c>
      <c r="D54" s="58">
        <f t="shared" si="8"/>
        <v>0</v>
      </c>
      <c r="E54" s="58">
        <f t="shared" si="8"/>
        <v>0</v>
      </c>
      <c r="F54" s="58">
        <f t="shared" si="10"/>
        <v>0</v>
      </c>
      <c r="G54" s="58">
        <f t="shared" si="10"/>
        <v>0</v>
      </c>
      <c r="H54" s="58">
        <f t="shared" si="11"/>
        <v>0</v>
      </c>
      <c r="I54" s="58">
        <f t="shared" si="12"/>
        <v>0</v>
      </c>
      <c r="J54" s="58">
        <f t="shared" si="12"/>
        <v>0</v>
      </c>
      <c r="K54" s="17">
        <v>0</v>
      </c>
      <c r="L54" s="59">
        <f t="shared" si="13"/>
        <v>0</v>
      </c>
      <c r="M54" s="60">
        <f t="shared" si="14"/>
        <v>0</v>
      </c>
    </row>
    <row r="55" spans="1:13" x14ac:dyDescent="0.35">
      <c r="A55" s="56" t="s">
        <v>13</v>
      </c>
      <c r="B55" s="58">
        <f t="shared" si="9"/>
        <v>1482830.3</v>
      </c>
      <c r="C55" s="58">
        <f t="shared" si="8"/>
        <v>0</v>
      </c>
      <c r="D55" s="58">
        <f t="shared" si="8"/>
        <v>3651.8</v>
      </c>
      <c r="E55" s="58">
        <f t="shared" si="8"/>
        <v>0</v>
      </c>
      <c r="F55" s="58">
        <f t="shared" si="10"/>
        <v>406.05463059313217</v>
      </c>
      <c r="G55" s="58">
        <f t="shared" si="10"/>
        <v>0</v>
      </c>
      <c r="H55" s="58">
        <f t="shared" si="11"/>
        <v>406.05463059313217</v>
      </c>
      <c r="I55" s="58">
        <f t="shared" si="12"/>
        <v>247052.49</v>
      </c>
      <c r="J55" s="58">
        <f t="shared" si="12"/>
        <v>0</v>
      </c>
      <c r="K55" s="17">
        <v>273.0163443474417</v>
      </c>
      <c r="L55" s="59">
        <f t="shared" si="13"/>
        <v>5.0020860344293636</v>
      </c>
      <c r="M55" s="60">
        <f t="shared" si="14"/>
        <v>0.48729055604226174</v>
      </c>
    </row>
    <row r="56" spans="1:13" x14ac:dyDescent="0.35">
      <c r="A56" s="56" t="s">
        <v>14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>
        <v>0</v>
      </c>
      <c r="L56" s="59">
        <f t="shared" si="13"/>
        <v>0</v>
      </c>
      <c r="M56" s="60">
        <f t="shared" si="14"/>
        <v>0</v>
      </c>
    </row>
    <row r="57" spans="1:13" x14ac:dyDescent="0.35">
      <c r="A57" s="56" t="s">
        <v>15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>
        <v>0</v>
      </c>
      <c r="L57" s="59">
        <f t="shared" si="13"/>
        <v>0</v>
      </c>
      <c r="M57" s="60">
        <f t="shared" si="14"/>
        <v>0</v>
      </c>
    </row>
    <row r="58" spans="1:13" x14ac:dyDescent="0.35">
      <c r="A58" s="56" t="s">
        <v>16</v>
      </c>
      <c r="B58" s="58">
        <f t="shared" si="9"/>
        <v>0</v>
      </c>
      <c r="C58" s="58">
        <f t="shared" si="8"/>
        <v>0</v>
      </c>
      <c r="D58" s="57">
        <f t="shared" si="8"/>
        <v>0</v>
      </c>
      <c r="E58" s="58">
        <f t="shared" si="8"/>
        <v>0</v>
      </c>
      <c r="F58" s="58">
        <f t="shared" si="10"/>
        <v>0</v>
      </c>
      <c r="G58" s="58">
        <f t="shared" si="10"/>
        <v>0</v>
      </c>
      <c r="H58" s="58">
        <f t="shared" si="11"/>
        <v>0</v>
      </c>
      <c r="I58" s="58">
        <f t="shared" si="12"/>
        <v>0</v>
      </c>
      <c r="J58" s="58">
        <f t="shared" si="12"/>
        <v>0</v>
      </c>
      <c r="K58" s="17">
        <v>0</v>
      </c>
      <c r="L58" s="59">
        <f t="shared" si="13"/>
        <v>0</v>
      </c>
      <c r="M58" s="60">
        <f t="shared" si="14"/>
        <v>0</v>
      </c>
    </row>
    <row r="59" spans="1:13" s="64" customFormat="1" thickBot="1" x14ac:dyDescent="0.35">
      <c r="A59" s="61" t="s">
        <v>17</v>
      </c>
      <c r="B59" s="65">
        <f>SUM(B47:B58)</f>
        <v>1482830.3</v>
      </c>
      <c r="C59" s="65">
        <f>SUM(C47:C58)</f>
        <v>0</v>
      </c>
      <c r="D59" s="65">
        <f>SUM(D47:D58)</f>
        <v>3651.8</v>
      </c>
      <c r="E59" s="65">
        <f>SUM(E47:E58)</f>
        <v>0</v>
      </c>
      <c r="F59" s="65">
        <f>IF(D59=0,0,B59/D59)</f>
        <v>406.05463059313217</v>
      </c>
      <c r="G59" s="65">
        <f>IF(E59=0,0,C59/E59)</f>
        <v>0</v>
      </c>
      <c r="H59" s="65">
        <f>IF(D59+E59=0,0,(B59+C59)/(D59+E59))</f>
        <v>406.05463059313217</v>
      </c>
      <c r="I59" s="65">
        <f>SUM(I47:I58)</f>
        <v>247052.49</v>
      </c>
      <c r="J59" s="65">
        <f>SUM(J47:J58)</f>
        <v>0</v>
      </c>
      <c r="K59" s="72">
        <v>273.0163443474417</v>
      </c>
      <c r="L59" s="66">
        <f>IF(I59=0,0,(B59-I59)/I59)</f>
        <v>5.0020860344293636</v>
      </c>
      <c r="M59" s="67">
        <f>IF(K59=0,0,(H59-K59)/K59)</f>
        <v>0.48729055604226174</v>
      </c>
    </row>
    <row r="62" spans="1:13" x14ac:dyDescent="0.35">
      <c r="I62" s="68"/>
    </row>
    <row r="64" spans="1:13" x14ac:dyDescent="0.3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83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1" max="16383" man="1"/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2:M64"/>
  <sheetViews>
    <sheetView showZeros="0" zoomScale="84" zoomScaleNormal="84" workbookViewId="0">
      <selection activeCell="C23" sqref="C23"/>
    </sheetView>
  </sheetViews>
  <sheetFormatPr baseColWidth="10" defaultColWidth="9" defaultRowHeight="15.5" x14ac:dyDescent="0.35"/>
  <cols>
    <col min="1" max="1" width="20.58203125" style="41" customWidth="1"/>
    <col min="2" max="2" width="15.3320312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320312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" x14ac:dyDescent="0.4">
      <c r="A2" s="93" t="str">
        <f>"MÅLESTATISTIKK FOR ISOLATØRER - 1. HALVÅR "&amp;FORS!$A$14</f>
        <v>MÅLESTATISTIKK FOR ISOLATØRER - 1. HALVÅR 2021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6" thickBo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35">
      <c r="A4" s="43"/>
      <c r="B4" s="44" t="s">
        <v>3</v>
      </c>
      <c r="C4" s="45"/>
      <c r="D4" s="44" t="s">
        <v>4</v>
      </c>
      <c r="E4" s="45"/>
      <c r="F4" s="44" t="str">
        <f>"Fortjeneste 1. halvår  "&amp;FORS!$A$14-0</f>
        <v>Fortjeneste 1. halvår  2021</v>
      </c>
      <c r="G4" s="46"/>
      <c r="H4" s="45"/>
      <c r="I4" s="44" t="str">
        <f>" 1. halvår  "&amp;FORS!$A$14-1</f>
        <v xml:space="preserve"> 1. halvår  2020</v>
      </c>
      <c r="J4" s="46"/>
      <c r="K4" s="45"/>
      <c r="L4" s="44" t="s">
        <v>22</v>
      </c>
      <c r="M4" s="47"/>
    </row>
    <row r="5" spans="1:13" x14ac:dyDescent="0.35">
      <c r="A5" s="48"/>
      <c r="B5" s="49" t="s">
        <v>5</v>
      </c>
      <c r="C5" s="49" t="s">
        <v>5</v>
      </c>
      <c r="D5" s="49" t="s">
        <v>5</v>
      </c>
      <c r="E5" s="49" t="s">
        <v>5</v>
      </c>
      <c r="F5" s="49" t="s">
        <v>5</v>
      </c>
      <c r="G5" s="49" t="s">
        <v>5</v>
      </c>
      <c r="H5" s="50" t="s">
        <v>26</v>
      </c>
      <c r="I5" s="49" t="s">
        <v>5</v>
      </c>
      <c r="J5" s="49" t="s">
        <v>5</v>
      </c>
      <c r="K5" s="50" t="s">
        <v>24</v>
      </c>
      <c r="L5" s="49" t="s">
        <v>5</v>
      </c>
      <c r="M5" s="51" t="s">
        <v>24</v>
      </c>
    </row>
    <row r="6" spans="1:13" x14ac:dyDescent="0.35">
      <c r="A6" s="52"/>
      <c r="B6" s="53" t="s">
        <v>23</v>
      </c>
      <c r="C6" s="53" t="s">
        <v>25</v>
      </c>
      <c r="D6" s="53" t="s">
        <v>23</v>
      </c>
      <c r="E6" s="53" t="s">
        <v>25</v>
      </c>
      <c r="F6" s="53" t="s">
        <v>23</v>
      </c>
      <c r="G6" s="53" t="s">
        <v>25</v>
      </c>
      <c r="H6" s="54" t="s">
        <v>27</v>
      </c>
      <c r="I6" s="53" t="s">
        <v>23</v>
      </c>
      <c r="J6" s="53" t="s">
        <v>25</v>
      </c>
      <c r="K6" s="54" t="s">
        <v>21</v>
      </c>
      <c r="L6" s="53" t="s">
        <v>23</v>
      </c>
      <c r="M6" s="55" t="s">
        <v>21</v>
      </c>
    </row>
    <row r="7" spans="1:13" x14ac:dyDescent="0.35">
      <c r="A7" s="56" t="s">
        <v>19</v>
      </c>
      <c r="B7" s="19"/>
      <c r="C7" s="17"/>
      <c r="D7" s="19"/>
      <c r="E7" s="19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/>
      <c r="L7" s="59">
        <f>IF(I7=0,0,(B7-I7)/I7)</f>
        <v>0</v>
      </c>
      <c r="M7" s="60">
        <f>IF(K7=0,0,(H7-K7)/K7)</f>
        <v>0</v>
      </c>
    </row>
    <row r="8" spans="1:13" x14ac:dyDescent="0.35">
      <c r="A8" s="56" t="s">
        <v>6</v>
      </c>
      <c r="B8" s="19"/>
      <c r="C8" s="17"/>
      <c r="D8" s="19"/>
      <c r="E8" s="17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/>
      <c r="J8" s="17"/>
      <c r="K8" s="17"/>
      <c r="L8" s="59">
        <f t="shared" ref="L8:L18" si="2">IF(I8=0,0,(B8-I8)/I8)</f>
        <v>0</v>
      </c>
      <c r="M8" s="60">
        <f t="shared" ref="M8:M18" si="3">IF(K8=0,0,(H8-K8)/K8)</f>
        <v>0</v>
      </c>
    </row>
    <row r="9" spans="1:13" x14ac:dyDescent="0.35">
      <c r="A9" s="56" t="s">
        <v>20</v>
      </c>
      <c r="B9" s="17"/>
      <c r="C9" s="17"/>
      <c r="D9" s="17"/>
      <c r="E9" s="17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/>
      <c r="L9" s="59">
        <f t="shared" si="2"/>
        <v>0</v>
      </c>
      <c r="M9" s="60">
        <f t="shared" si="3"/>
        <v>0</v>
      </c>
    </row>
    <row r="10" spans="1:13" x14ac:dyDescent="0.35">
      <c r="A10" s="56" t="s">
        <v>7</v>
      </c>
      <c r="B10" s="19"/>
      <c r="C10" s="17"/>
      <c r="D10" s="19"/>
      <c r="E10" s="17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/>
      <c r="L10" s="59">
        <f t="shared" si="2"/>
        <v>0</v>
      </c>
      <c r="M10" s="60">
        <f t="shared" si="3"/>
        <v>0</v>
      </c>
    </row>
    <row r="11" spans="1:13" x14ac:dyDescent="0.35">
      <c r="A11" s="56" t="s">
        <v>8</v>
      </c>
      <c r="B11" s="17"/>
      <c r="C11" s="17"/>
      <c r="D11" s="17"/>
      <c r="E11" s="17"/>
      <c r="F11" s="58">
        <f t="shared" si="0"/>
        <v>0</v>
      </c>
      <c r="G11" s="58">
        <f t="shared" si="0"/>
        <v>0</v>
      </c>
      <c r="H11" s="58">
        <f t="shared" si="1"/>
        <v>0</v>
      </c>
      <c r="I11" s="17"/>
      <c r="J11" s="17"/>
      <c r="K11" s="17"/>
      <c r="L11" s="59">
        <f t="shared" si="2"/>
        <v>0</v>
      </c>
      <c r="M11" s="60">
        <f t="shared" si="3"/>
        <v>0</v>
      </c>
    </row>
    <row r="12" spans="1:13" x14ac:dyDescent="0.35">
      <c r="A12" s="56" t="s">
        <v>10</v>
      </c>
      <c r="B12" s="19"/>
      <c r="C12" s="17"/>
      <c r="D12" s="19"/>
      <c r="E12" s="17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/>
      <c r="L12" s="59">
        <f t="shared" si="2"/>
        <v>0</v>
      </c>
      <c r="M12" s="60">
        <f t="shared" si="3"/>
        <v>0</v>
      </c>
    </row>
    <row r="13" spans="1:13" x14ac:dyDescent="0.35">
      <c r="A13" s="56" t="s">
        <v>11</v>
      </c>
      <c r="B13" s="17"/>
      <c r="C13" s="17"/>
      <c r="D13" s="17"/>
      <c r="E13" s="17"/>
      <c r="F13" s="58">
        <f t="shared" si="0"/>
        <v>0</v>
      </c>
      <c r="G13" s="58">
        <f t="shared" si="0"/>
        <v>0</v>
      </c>
      <c r="H13" s="58">
        <f t="shared" si="1"/>
        <v>0</v>
      </c>
      <c r="I13" s="17"/>
      <c r="J13" s="17"/>
      <c r="K13" s="17"/>
      <c r="L13" s="59">
        <f t="shared" si="2"/>
        <v>0</v>
      </c>
      <c r="M13" s="60">
        <f t="shared" si="3"/>
        <v>0</v>
      </c>
    </row>
    <row r="14" spans="1:13" x14ac:dyDescent="0.35">
      <c r="A14" s="56" t="s">
        <v>12</v>
      </c>
      <c r="B14" s="19"/>
      <c r="C14" s="17"/>
      <c r="D14" s="19"/>
      <c r="E14" s="17"/>
      <c r="F14" s="58">
        <f t="shared" si="0"/>
        <v>0</v>
      </c>
      <c r="G14" s="58">
        <f t="shared" si="0"/>
        <v>0</v>
      </c>
      <c r="H14" s="58">
        <f t="shared" si="1"/>
        <v>0</v>
      </c>
      <c r="I14" s="17"/>
      <c r="J14" s="17"/>
      <c r="K14" s="17"/>
      <c r="L14" s="59">
        <f t="shared" si="2"/>
        <v>0</v>
      </c>
      <c r="M14" s="60">
        <f t="shared" si="3"/>
        <v>0</v>
      </c>
    </row>
    <row r="15" spans="1:13" x14ac:dyDescent="0.35">
      <c r="A15" s="56" t="s">
        <v>13</v>
      </c>
      <c r="B15" s="17"/>
      <c r="C15" s="17"/>
      <c r="D15" s="17"/>
      <c r="E15" s="17"/>
      <c r="F15" s="58">
        <f t="shared" si="0"/>
        <v>0</v>
      </c>
      <c r="G15" s="58">
        <f t="shared" si="0"/>
        <v>0</v>
      </c>
      <c r="H15" s="58">
        <f t="shared" si="1"/>
        <v>0</v>
      </c>
      <c r="I15" s="19"/>
      <c r="J15" s="17"/>
      <c r="K15" s="17"/>
      <c r="L15" s="59">
        <f t="shared" si="2"/>
        <v>0</v>
      </c>
      <c r="M15" s="60">
        <f t="shared" si="3"/>
        <v>0</v>
      </c>
    </row>
    <row r="16" spans="1:13" x14ac:dyDescent="0.35">
      <c r="A16" s="56" t="s">
        <v>14</v>
      </c>
      <c r="B16" s="19"/>
      <c r="C16" s="17"/>
      <c r="D16" s="19"/>
      <c r="E16" s="17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/>
      <c r="L16" s="59">
        <f t="shared" si="2"/>
        <v>0</v>
      </c>
      <c r="M16" s="60">
        <f t="shared" si="3"/>
        <v>0</v>
      </c>
    </row>
    <row r="17" spans="1:13" x14ac:dyDescent="0.35">
      <c r="A17" s="56" t="s">
        <v>15</v>
      </c>
      <c r="B17" s="19"/>
      <c r="C17" s="17"/>
      <c r="D17" s="19"/>
      <c r="E17" s="17"/>
      <c r="F17" s="58">
        <f t="shared" si="0"/>
        <v>0</v>
      </c>
      <c r="G17" s="58">
        <f t="shared" si="0"/>
        <v>0</v>
      </c>
      <c r="H17" s="58">
        <f t="shared" si="1"/>
        <v>0</v>
      </c>
      <c r="I17" s="17"/>
      <c r="J17" s="17"/>
      <c r="K17" s="17"/>
      <c r="L17" s="59">
        <f t="shared" si="2"/>
        <v>0</v>
      </c>
      <c r="M17" s="60">
        <f t="shared" si="3"/>
        <v>0</v>
      </c>
    </row>
    <row r="18" spans="1:13" x14ac:dyDescent="0.35">
      <c r="A18" s="56" t="s">
        <v>16</v>
      </c>
      <c r="B18" s="17"/>
      <c r="C18" s="17"/>
      <c r="D18" s="17"/>
      <c r="E18" s="17"/>
      <c r="F18" s="58">
        <f t="shared" si="0"/>
        <v>0</v>
      </c>
      <c r="G18" s="58">
        <f t="shared" si="0"/>
        <v>0</v>
      </c>
      <c r="H18" s="58">
        <f t="shared" si="1"/>
        <v>0</v>
      </c>
      <c r="I18" s="19"/>
      <c r="J18" s="17"/>
      <c r="K18" s="17"/>
      <c r="L18" s="59">
        <f t="shared" si="2"/>
        <v>0</v>
      </c>
      <c r="M18" s="60">
        <f t="shared" si="3"/>
        <v>0</v>
      </c>
    </row>
    <row r="19" spans="1:13" s="64" customFormat="1" thickBot="1" x14ac:dyDescent="0.35">
      <c r="A19" s="61" t="s">
        <v>17</v>
      </c>
      <c r="B19" s="31">
        <f>SUM(B7:B18)</f>
        <v>0</v>
      </c>
      <c r="C19" s="31">
        <f>SUM(C7:C18)</f>
        <v>0</v>
      </c>
      <c r="D19" s="31">
        <f>SUM(D7:D18)</f>
        <v>0</v>
      </c>
      <c r="E19" s="31">
        <f>SUM(E7:E18)</f>
        <v>0</v>
      </c>
      <c r="F19" s="31">
        <f>IF(D19=0,0,B19/D19)</f>
        <v>0</v>
      </c>
      <c r="G19" s="31">
        <f>IF(E19=0,0,C19/E19)</f>
        <v>0</v>
      </c>
      <c r="H19" s="31">
        <f>IF(D19+E19=0,0,(B19+C19)/(D19+E19))</f>
        <v>0</v>
      </c>
      <c r="I19" s="31">
        <f>SUM(I7:I18)</f>
        <v>0</v>
      </c>
      <c r="J19" s="31">
        <f>SUM(J7:J18)</f>
        <v>0</v>
      </c>
      <c r="K19" s="32"/>
      <c r="L19" s="62">
        <f>IF(I19=0,0,(B19-I19)/I19)</f>
        <v>0</v>
      </c>
      <c r="M19" s="63">
        <f>IF(K19=0,0,(H19-K19)/K19)</f>
        <v>0</v>
      </c>
    </row>
    <row r="22" spans="1:13" ht="20" x14ac:dyDescent="0.4">
      <c r="A22" s="93" t="str">
        <f>"MÅLESTATISTIKK FOR ISOLATØRER - 2. HALVÅR "&amp;FORS!$A$14</f>
        <v>MÅLESTATISTIKK FOR ISOLATØRER - 2. HALVÅR 2021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16" thickBot="1" x14ac:dyDescent="0.4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35">
      <c r="A24" s="43"/>
      <c r="B24" s="44" t="s">
        <v>3</v>
      </c>
      <c r="C24" s="45"/>
      <c r="D24" s="44" t="s">
        <v>4</v>
      </c>
      <c r="E24" s="45"/>
      <c r="F24" s="44" t="str">
        <f>"Fortjeneste 2. halvår  "&amp;FORS!$A$14-0</f>
        <v>Fortjeneste 2. halvår  2021</v>
      </c>
      <c r="G24" s="46"/>
      <c r="H24" s="45"/>
      <c r="I24" s="44" t="str">
        <f>" 2. halvår  "&amp;FORS!$A$14-1</f>
        <v xml:space="preserve"> 2. halvår  2020</v>
      </c>
      <c r="J24" s="46"/>
      <c r="K24" s="45"/>
      <c r="L24" s="44" t="s">
        <v>22</v>
      </c>
      <c r="M24" s="47"/>
    </row>
    <row r="25" spans="1:13" x14ac:dyDescent="0.35">
      <c r="A25" s="48"/>
      <c r="B25" s="49" t="s">
        <v>5</v>
      </c>
      <c r="C25" s="49" t="s">
        <v>5</v>
      </c>
      <c r="D25" s="49" t="s">
        <v>5</v>
      </c>
      <c r="E25" s="49" t="s">
        <v>5</v>
      </c>
      <c r="F25" s="49" t="s">
        <v>5</v>
      </c>
      <c r="G25" s="49" t="s">
        <v>5</v>
      </c>
      <c r="H25" s="50" t="s">
        <v>26</v>
      </c>
      <c r="I25" s="49" t="s">
        <v>5</v>
      </c>
      <c r="J25" s="49" t="s">
        <v>5</v>
      </c>
      <c r="K25" s="50" t="s">
        <v>24</v>
      </c>
      <c r="L25" s="49" t="s">
        <v>5</v>
      </c>
      <c r="M25" s="51" t="s">
        <v>24</v>
      </c>
    </row>
    <row r="26" spans="1:13" x14ac:dyDescent="0.35">
      <c r="A26" s="52"/>
      <c r="B26" s="53" t="s">
        <v>23</v>
      </c>
      <c r="C26" s="53" t="s">
        <v>25</v>
      </c>
      <c r="D26" s="53" t="s">
        <v>23</v>
      </c>
      <c r="E26" s="53" t="s">
        <v>25</v>
      </c>
      <c r="F26" s="53" t="s">
        <v>23</v>
      </c>
      <c r="G26" s="53" t="s">
        <v>25</v>
      </c>
      <c r="H26" s="54" t="s">
        <v>27</v>
      </c>
      <c r="I26" s="53" t="s">
        <v>23</v>
      </c>
      <c r="J26" s="53" t="s">
        <v>25</v>
      </c>
      <c r="K26" s="54" t="s">
        <v>21</v>
      </c>
      <c r="L26" s="53" t="s">
        <v>23</v>
      </c>
      <c r="M26" s="55" t="s">
        <v>21</v>
      </c>
    </row>
    <row r="27" spans="1:13" x14ac:dyDescent="0.35">
      <c r="A27" s="56" t="s">
        <v>19</v>
      </c>
      <c r="B27" s="19"/>
      <c r="C27" s="17"/>
      <c r="D27" s="19"/>
      <c r="E27" s="17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/>
      <c r="L27" s="59">
        <f>IF(I27=0,0,(B27-I27)/I27)</f>
        <v>0</v>
      </c>
      <c r="M27" s="60">
        <f>IF(K27=0,0,(H27-K27)/K27)</f>
        <v>0</v>
      </c>
    </row>
    <row r="28" spans="1:13" x14ac:dyDescent="0.35">
      <c r="A28" s="56" t="s">
        <v>6</v>
      </c>
      <c r="B28" s="17"/>
      <c r="C28" s="17"/>
      <c r="D28" s="19"/>
      <c r="E28" s="17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/>
      <c r="J28" s="17"/>
      <c r="K28" s="17"/>
      <c r="L28" s="59">
        <f t="shared" ref="L28:L39" si="6">IF(I28=0,0,(B28-I28)/I28)</f>
        <v>0</v>
      </c>
      <c r="M28" s="60">
        <f t="shared" ref="M28:M39" si="7">IF(K28=0,0,(H28-K28)/K28)</f>
        <v>0</v>
      </c>
    </row>
    <row r="29" spans="1:13" x14ac:dyDescent="0.35">
      <c r="A29" s="56" t="s">
        <v>20</v>
      </c>
      <c r="B29" s="17"/>
      <c r="C29" s="17"/>
      <c r="D29" s="17"/>
      <c r="E29" s="17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/>
      <c r="L29" s="59">
        <f t="shared" si="6"/>
        <v>0</v>
      </c>
      <c r="M29" s="60">
        <f t="shared" si="7"/>
        <v>0</v>
      </c>
    </row>
    <row r="30" spans="1:13" x14ac:dyDescent="0.35">
      <c r="A30" s="56" t="s">
        <v>7</v>
      </c>
      <c r="B30" s="19"/>
      <c r="C30" s="17"/>
      <c r="D30" s="19"/>
      <c r="E30" s="17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/>
      <c r="L30" s="59">
        <f t="shared" si="6"/>
        <v>0</v>
      </c>
      <c r="M30" s="60">
        <f t="shared" si="7"/>
        <v>0</v>
      </c>
    </row>
    <row r="31" spans="1:13" x14ac:dyDescent="0.35">
      <c r="A31" s="56" t="s">
        <v>8</v>
      </c>
      <c r="B31" s="17"/>
      <c r="C31" s="17"/>
      <c r="D31" s="17"/>
      <c r="E31" s="17"/>
      <c r="F31" s="58">
        <f t="shared" si="4"/>
        <v>0</v>
      </c>
      <c r="G31" s="58">
        <f t="shared" si="4"/>
        <v>0</v>
      </c>
      <c r="H31" s="58">
        <f t="shared" si="5"/>
        <v>0</v>
      </c>
      <c r="I31" s="17"/>
      <c r="J31" s="17"/>
      <c r="K31" s="17"/>
      <c r="L31" s="59">
        <f t="shared" si="6"/>
        <v>0</v>
      </c>
      <c r="M31" s="60">
        <f t="shared" si="7"/>
        <v>0</v>
      </c>
    </row>
    <row r="32" spans="1:13" x14ac:dyDescent="0.35">
      <c r="A32" s="56" t="s">
        <v>10</v>
      </c>
      <c r="B32" s="17"/>
      <c r="C32" s="17"/>
      <c r="D32" s="19"/>
      <c r="E32" s="17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/>
      <c r="L32" s="59">
        <f t="shared" si="6"/>
        <v>0</v>
      </c>
      <c r="M32" s="60">
        <f t="shared" si="7"/>
        <v>0</v>
      </c>
    </row>
    <row r="33" spans="1:13" x14ac:dyDescent="0.35">
      <c r="A33" s="56" t="s">
        <v>11</v>
      </c>
      <c r="B33" s="17"/>
      <c r="C33" s="17"/>
      <c r="D33" s="17"/>
      <c r="E33" s="17"/>
      <c r="F33" s="58">
        <f t="shared" si="4"/>
        <v>0</v>
      </c>
      <c r="G33" s="58">
        <f t="shared" si="4"/>
        <v>0</v>
      </c>
      <c r="H33" s="58">
        <f t="shared" si="5"/>
        <v>0</v>
      </c>
      <c r="I33" s="17"/>
      <c r="J33" s="17"/>
      <c r="K33" s="17"/>
      <c r="L33" s="59">
        <f t="shared" si="6"/>
        <v>0</v>
      </c>
      <c r="M33" s="60">
        <f t="shared" si="7"/>
        <v>0</v>
      </c>
    </row>
    <row r="34" spans="1:13" x14ac:dyDescent="0.35">
      <c r="A34" s="56" t="s">
        <v>12</v>
      </c>
      <c r="B34" s="17"/>
      <c r="C34" s="17"/>
      <c r="D34" s="17"/>
      <c r="E34" s="17"/>
      <c r="F34" s="58">
        <f t="shared" si="4"/>
        <v>0</v>
      </c>
      <c r="G34" s="58">
        <f t="shared" si="4"/>
        <v>0</v>
      </c>
      <c r="H34" s="58">
        <f t="shared" si="5"/>
        <v>0</v>
      </c>
      <c r="I34" s="17"/>
      <c r="J34" s="17"/>
      <c r="K34" s="17"/>
      <c r="L34" s="59">
        <f t="shared" si="6"/>
        <v>0</v>
      </c>
      <c r="M34" s="60">
        <f t="shared" si="7"/>
        <v>0</v>
      </c>
    </row>
    <row r="35" spans="1:13" x14ac:dyDescent="0.35">
      <c r="A35" s="56" t="s">
        <v>13</v>
      </c>
      <c r="B35" s="17"/>
      <c r="C35" s="17"/>
      <c r="D35" s="17"/>
      <c r="E35" s="17"/>
      <c r="F35" s="58">
        <f t="shared" si="4"/>
        <v>0</v>
      </c>
      <c r="G35" s="58">
        <f t="shared" si="4"/>
        <v>0</v>
      </c>
      <c r="H35" s="58">
        <f t="shared" si="5"/>
        <v>0</v>
      </c>
      <c r="I35" s="17"/>
      <c r="J35" s="17"/>
      <c r="K35" s="17"/>
      <c r="L35" s="59">
        <f t="shared" si="6"/>
        <v>0</v>
      </c>
      <c r="M35" s="60">
        <f t="shared" si="7"/>
        <v>0</v>
      </c>
    </row>
    <row r="36" spans="1:13" x14ac:dyDescent="0.35">
      <c r="A36" s="56" t="s">
        <v>14</v>
      </c>
      <c r="B36" s="19"/>
      <c r="C36" s="17"/>
      <c r="D36" s="19"/>
      <c r="E36" s="17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/>
      <c r="L36" s="59">
        <f t="shared" si="6"/>
        <v>0</v>
      </c>
      <c r="M36" s="60">
        <f t="shared" si="7"/>
        <v>0</v>
      </c>
    </row>
    <row r="37" spans="1:13" x14ac:dyDescent="0.35">
      <c r="A37" s="56" t="s">
        <v>15</v>
      </c>
      <c r="B37" s="19"/>
      <c r="C37" s="17">
        <v>0</v>
      </c>
      <c r="D37" s="19"/>
      <c r="E37" s="17"/>
      <c r="F37" s="58">
        <f t="shared" si="4"/>
        <v>0</v>
      </c>
      <c r="G37" s="58">
        <f t="shared" si="4"/>
        <v>0</v>
      </c>
      <c r="H37" s="58">
        <f t="shared" si="5"/>
        <v>0</v>
      </c>
      <c r="I37" s="17"/>
      <c r="J37" s="17"/>
      <c r="K37" s="17"/>
      <c r="L37" s="59">
        <f t="shared" si="6"/>
        <v>0</v>
      </c>
      <c r="M37" s="60">
        <f t="shared" si="7"/>
        <v>0</v>
      </c>
    </row>
    <row r="38" spans="1:13" x14ac:dyDescent="0.35">
      <c r="A38" s="56" t="s">
        <v>16</v>
      </c>
      <c r="B38" s="19"/>
      <c r="C38" s="19"/>
      <c r="D38" s="19"/>
      <c r="E38" s="17"/>
      <c r="F38" s="58">
        <f t="shared" si="4"/>
        <v>0</v>
      </c>
      <c r="G38" s="58">
        <f t="shared" si="4"/>
        <v>0</v>
      </c>
      <c r="H38" s="58">
        <f t="shared" si="5"/>
        <v>0</v>
      </c>
      <c r="I38" s="17"/>
      <c r="J38" s="17"/>
      <c r="K38" s="17"/>
      <c r="L38" s="59">
        <f t="shared" si="6"/>
        <v>0</v>
      </c>
      <c r="M38" s="60">
        <f t="shared" si="7"/>
        <v>0</v>
      </c>
    </row>
    <row r="39" spans="1:13" s="64" customFormat="1" thickBot="1" x14ac:dyDescent="0.35">
      <c r="A39" s="61" t="s">
        <v>17</v>
      </c>
      <c r="B39" s="65">
        <f>SUM(B27:B38)</f>
        <v>0</v>
      </c>
      <c r="C39" s="65">
        <f>SUM(C27:C38)</f>
        <v>0</v>
      </c>
      <c r="D39" s="65">
        <f>SUM(D27:D38)</f>
        <v>0</v>
      </c>
      <c r="E39" s="65">
        <f>SUM(E27:E38)</f>
        <v>0</v>
      </c>
      <c r="F39" s="65">
        <f>IF(D39=0,0,B39/D39)</f>
        <v>0</v>
      </c>
      <c r="G39" s="65">
        <f>IF(E39=0,0,C39/E39)</f>
        <v>0</v>
      </c>
      <c r="H39" s="65">
        <f>IF(D39+E39=0,0,(B39+C39)/(D39+E39))</f>
        <v>0</v>
      </c>
      <c r="I39" s="65">
        <f>SUM(I27:I38)</f>
        <v>0</v>
      </c>
      <c r="J39" s="65">
        <f>SUM(J27:J38)</f>
        <v>0</v>
      </c>
      <c r="K39" s="72"/>
      <c r="L39" s="66">
        <f t="shared" si="6"/>
        <v>0</v>
      </c>
      <c r="M39" s="67">
        <f t="shared" si="7"/>
        <v>0</v>
      </c>
    </row>
    <row r="40" spans="1:13" x14ac:dyDescent="0.35">
      <c r="J40" s="68"/>
    </row>
    <row r="42" spans="1:13" ht="20" x14ac:dyDescent="0.4">
      <c r="A42" s="93" t="str">
        <f>"MÅLESTATISTIKK FOR ISOLATØRER - GJENNOMSNITT HELE ÅRET  "&amp;FORS!$A$14</f>
        <v>MÅLESTATISTIKK FOR ISOLATØRER - GJENNOMSNITT HELE ÅRET  2021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6" thickBot="1" x14ac:dyDescent="0.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35">
      <c r="A44" s="43"/>
      <c r="B44" s="44" t="s">
        <v>3</v>
      </c>
      <c r="C44" s="45"/>
      <c r="D44" s="44" t="s">
        <v>4</v>
      </c>
      <c r="E44" s="45"/>
      <c r="F44" s="44" t="str">
        <f>"Fortjeneste hele  "&amp;FORS!$A$14-0</f>
        <v>Fortjeneste hele  2021</v>
      </c>
      <c r="G44" s="46"/>
      <c r="H44" s="45"/>
      <c r="I44" s="44" t="str">
        <f>" Hele året  "&amp;FORS!$A$14-1</f>
        <v xml:space="preserve"> Hele året  2020</v>
      </c>
      <c r="J44" s="46"/>
      <c r="K44" s="45"/>
      <c r="L44" s="44" t="s">
        <v>22</v>
      </c>
      <c r="M44" s="47"/>
    </row>
    <row r="45" spans="1:13" x14ac:dyDescent="0.35">
      <c r="A45" s="48"/>
      <c r="B45" s="49" t="s">
        <v>5</v>
      </c>
      <c r="C45" s="49" t="s">
        <v>5</v>
      </c>
      <c r="D45" s="49" t="s">
        <v>5</v>
      </c>
      <c r="E45" s="49" t="s">
        <v>5</v>
      </c>
      <c r="F45" s="49" t="s">
        <v>5</v>
      </c>
      <c r="G45" s="49" t="s">
        <v>5</v>
      </c>
      <c r="H45" s="50" t="s">
        <v>26</v>
      </c>
      <c r="I45" s="49" t="s">
        <v>5</v>
      </c>
      <c r="J45" s="49" t="s">
        <v>5</v>
      </c>
      <c r="K45" s="50" t="s">
        <v>24</v>
      </c>
      <c r="L45" s="49" t="s">
        <v>5</v>
      </c>
      <c r="M45" s="51" t="s">
        <v>24</v>
      </c>
    </row>
    <row r="46" spans="1:13" x14ac:dyDescent="0.35">
      <c r="A46" s="52"/>
      <c r="B46" s="69" t="s">
        <v>23</v>
      </c>
      <c r="C46" s="69" t="s">
        <v>25</v>
      </c>
      <c r="D46" s="69" t="s">
        <v>23</v>
      </c>
      <c r="E46" s="69" t="s">
        <v>25</v>
      </c>
      <c r="F46" s="69" t="s">
        <v>23</v>
      </c>
      <c r="G46" s="69" t="s">
        <v>25</v>
      </c>
      <c r="H46" s="70" t="s">
        <v>27</v>
      </c>
      <c r="I46" s="69" t="s">
        <v>23</v>
      </c>
      <c r="J46" s="69" t="s">
        <v>25</v>
      </c>
      <c r="K46" s="70" t="s">
        <v>21</v>
      </c>
      <c r="L46" s="69" t="s">
        <v>23</v>
      </c>
      <c r="M46" s="71" t="s">
        <v>21</v>
      </c>
    </row>
    <row r="47" spans="1:13" x14ac:dyDescent="0.35">
      <c r="A47" s="56" t="s">
        <v>19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/>
      <c r="L47" s="59">
        <f>IF(I47=0,0,(B47-I47)/I47)</f>
        <v>0</v>
      </c>
      <c r="M47" s="60">
        <f>IF(K47=0,0,(H47-K47)/K47)</f>
        <v>0</v>
      </c>
    </row>
    <row r="48" spans="1:13" x14ac:dyDescent="0.35">
      <c r="A48" s="56" t="s">
        <v>6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0</v>
      </c>
      <c r="J48" s="58">
        <f t="shared" si="12"/>
        <v>0</v>
      </c>
      <c r="K48" s="17"/>
      <c r="L48" s="59">
        <f t="shared" ref="L48:L58" si="13">IF(I48=0,0,(B48-I48)/I48)</f>
        <v>0</v>
      </c>
      <c r="M48" s="60">
        <f t="shared" ref="M48:M58" si="14">IF(K48=0,0,(H48-K48)/K48)</f>
        <v>0</v>
      </c>
    </row>
    <row r="49" spans="1:13" x14ac:dyDescent="0.35">
      <c r="A49" s="56" t="s">
        <v>20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/>
      <c r="L49" s="59">
        <f t="shared" si="13"/>
        <v>0</v>
      </c>
      <c r="M49" s="60">
        <f t="shared" si="14"/>
        <v>0</v>
      </c>
    </row>
    <row r="50" spans="1:13" x14ac:dyDescent="0.35">
      <c r="A50" s="56" t="s">
        <v>7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/>
      <c r="L50" s="59">
        <f t="shared" si="13"/>
        <v>0</v>
      </c>
      <c r="M50" s="60">
        <f t="shared" si="14"/>
        <v>0</v>
      </c>
    </row>
    <row r="51" spans="1:13" x14ac:dyDescent="0.35">
      <c r="A51" s="56" t="s">
        <v>8</v>
      </c>
      <c r="B51" s="58">
        <f t="shared" si="9"/>
        <v>0</v>
      </c>
      <c r="C51" s="58">
        <f t="shared" si="8"/>
        <v>0</v>
      </c>
      <c r="D51" s="58">
        <f t="shared" si="8"/>
        <v>0</v>
      </c>
      <c r="E51" s="58">
        <f t="shared" si="8"/>
        <v>0</v>
      </c>
      <c r="F51" s="58">
        <f t="shared" si="10"/>
        <v>0</v>
      </c>
      <c r="G51" s="58">
        <f t="shared" si="10"/>
        <v>0</v>
      </c>
      <c r="H51" s="58">
        <f t="shared" si="11"/>
        <v>0</v>
      </c>
      <c r="I51" s="58">
        <f t="shared" si="12"/>
        <v>0</v>
      </c>
      <c r="J51" s="58">
        <f t="shared" si="12"/>
        <v>0</v>
      </c>
      <c r="K51" s="17"/>
      <c r="L51" s="59">
        <f t="shared" si="13"/>
        <v>0</v>
      </c>
      <c r="M51" s="60">
        <f t="shared" si="14"/>
        <v>0</v>
      </c>
    </row>
    <row r="52" spans="1:13" x14ac:dyDescent="0.35">
      <c r="A52" s="56" t="s">
        <v>10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/>
      <c r="L52" s="59">
        <f t="shared" si="13"/>
        <v>0</v>
      </c>
      <c r="M52" s="60">
        <f t="shared" si="14"/>
        <v>0</v>
      </c>
    </row>
    <row r="53" spans="1:13" x14ac:dyDescent="0.35">
      <c r="A53" s="56" t="s">
        <v>11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/>
      <c r="L53" s="59">
        <f t="shared" si="13"/>
        <v>0</v>
      </c>
      <c r="M53" s="60">
        <f t="shared" si="14"/>
        <v>0</v>
      </c>
    </row>
    <row r="54" spans="1:13" x14ac:dyDescent="0.35">
      <c r="A54" s="56" t="s">
        <v>12</v>
      </c>
      <c r="B54" s="58">
        <f t="shared" si="9"/>
        <v>0</v>
      </c>
      <c r="C54" s="58">
        <f t="shared" si="8"/>
        <v>0</v>
      </c>
      <c r="D54" s="58">
        <f t="shared" si="8"/>
        <v>0</v>
      </c>
      <c r="E54" s="58">
        <f t="shared" si="8"/>
        <v>0</v>
      </c>
      <c r="F54" s="58">
        <f t="shared" si="10"/>
        <v>0</v>
      </c>
      <c r="G54" s="58">
        <f t="shared" si="10"/>
        <v>0</v>
      </c>
      <c r="H54" s="58">
        <f t="shared" si="11"/>
        <v>0</v>
      </c>
      <c r="I54" s="58">
        <f t="shared" si="12"/>
        <v>0</v>
      </c>
      <c r="J54" s="58">
        <f t="shared" si="12"/>
        <v>0</v>
      </c>
      <c r="K54" s="17"/>
      <c r="L54" s="59">
        <f t="shared" si="13"/>
        <v>0</v>
      </c>
      <c r="M54" s="60">
        <f t="shared" si="14"/>
        <v>0</v>
      </c>
    </row>
    <row r="55" spans="1:13" x14ac:dyDescent="0.35">
      <c r="A55" s="56" t="s">
        <v>13</v>
      </c>
      <c r="B55" s="58">
        <f t="shared" si="9"/>
        <v>0</v>
      </c>
      <c r="C55" s="58">
        <f t="shared" si="8"/>
        <v>0</v>
      </c>
      <c r="D55" s="58">
        <f t="shared" si="8"/>
        <v>0</v>
      </c>
      <c r="E55" s="58">
        <f t="shared" si="8"/>
        <v>0</v>
      </c>
      <c r="F55" s="58">
        <f t="shared" si="10"/>
        <v>0</v>
      </c>
      <c r="G55" s="58">
        <f t="shared" si="10"/>
        <v>0</v>
      </c>
      <c r="H55" s="58">
        <f t="shared" si="11"/>
        <v>0</v>
      </c>
      <c r="I55" s="58">
        <f t="shared" si="12"/>
        <v>0</v>
      </c>
      <c r="J55" s="58">
        <f t="shared" si="12"/>
        <v>0</v>
      </c>
      <c r="K55" s="17"/>
      <c r="L55" s="59">
        <f t="shared" si="13"/>
        <v>0</v>
      </c>
      <c r="M55" s="60">
        <f t="shared" si="14"/>
        <v>0</v>
      </c>
    </row>
    <row r="56" spans="1:13" x14ac:dyDescent="0.35">
      <c r="A56" s="56" t="s">
        <v>14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/>
      <c r="L56" s="59">
        <f t="shared" si="13"/>
        <v>0</v>
      </c>
      <c r="M56" s="60">
        <f t="shared" si="14"/>
        <v>0</v>
      </c>
    </row>
    <row r="57" spans="1:13" x14ac:dyDescent="0.35">
      <c r="A57" s="56" t="s">
        <v>15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/>
      <c r="L57" s="59">
        <f t="shared" si="13"/>
        <v>0</v>
      </c>
      <c r="M57" s="60">
        <f t="shared" si="14"/>
        <v>0</v>
      </c>
    </row>
    <row r="58" spans="1:13" x14ac:dyDescent="0.35">
      <c r="A58" s="56" t="s">
        <v>16</v>
      </c>
      <c r="B58" s="58">
        <f t="shared" si="9"/>
        <v>0</v>
      </c>
      <c r="C58" s="58">
        <f t="shared" si="8"/>
        <v>0</v>
      </c>
      <c r="D58" s="57">
        <f t="shared" si="8"/>
        <v>0</v>
      </c>
      <c r="E58" s="58">
        <f t="shared" si="8"/>
        <v>0</v>
      </c>
      <c r="F58" s="58">
        <f t="shared" si="10"/>
        <v>0</v>
      </c>
      <c r="G58" s="58">
        <f t="shared" si="10"/>
        <v>0</v>
      </c>
      <c r="H58" s="58">
        <f t="shared" si="11"/>
        <v>0</v>
      </c>
      <c r="I58" s="58">
        <f t="shared" si="12"/>
        <v>0</v>
      </c>
      <c r="J58" s="58">
        <f t="shared" si="12"/>
        <v>0</v>
      </c>
      <c r="K58" s="17"/>
      <c r="L58" s="59">
        <f t="shared" si="13"/>
        <v>0</v>
      </c>
      <c r="M58" s="60">
        <f t="shared" si="14"/>
        <v>0</v>
      </c>
    </row>
    <row r="59" spans="1:13" s="64" customFormat="1" thickBot="1" x14ac:dyDescent="0.35">
      <c r="A59" s="61" t="s">
        <v>17</v>
      </c>
      <c r="B59" s="65">
        <f>SUM(B47:B58)</f>
        <v>0</v>
      </c>
      <c r="C59" s="65">
        <f>SUM(C47:C58)</f>
        <v>0</v>
      </c>
      <c r="D59" s="65">
        <f>SUM(D47:D58)</f>
        <v>0</v>
      </c>
      <c r="E59" s="65">
        <f>SUM(E47:E58)</f>
        <v>0</v>
      </c>
      <c r="F59" s="65">
        <f>IF(D59=0,0,B59/D59)</f>
        <v>0</v>
      </c>
      <c r="G59" s="65">
        <f>IF(E59=0,0,C59/E59)</f>
        <v>0</v>
      </c>
      <c r="H59" s="65">
        <f>IF(D59+E59=0,0,(B59+C59)/(D59+E59))</f>
        <v>0</v>
      </c>
      <c r="I59" s="65">
        <f>SUM(I47:I58)</f>
        <v>0</v>
      </c>
      <c r="J59" s="65">
        <f>SUM(J47:J58)</f>
        <v>0</v>
      </c>
      <c r="K59" s="72"/>
      <c r="L59" s="66">
        <f>IF(I59=0,0,(B59-I59)/I59)</f>
        <v>0</v>
      </c>
      <c r="M59" s="67">
        <f>IF(K59=0,0,(H59-K59)/K59)</f>
        <v>0</v>
      </c>
    </row>
    <row r="62" spans="1:13" x14ac:dyDescent="0.35">
      <c r="I62" s="68"/>
    </row>
    <row r="64" spans="1:13" x14ac:dyDescent="0.3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2" orientation="landscape" r:id="rId1"/>
  <headerFooter alignWithMargins="0">
    <oddFooter>&amp;L&amp;9FORH.AVD./&amp;D/&amp;T/&amp;F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M148"/>
  <sheetViews>
    <sheetView topLeftCell="A7" zoomScaleNormal="100" workbookViewId="0">
      <selection activeCell="H19" sqref="H19"/>
    </sheetView>
  </sheetViews>
  <sheetFormatPr baseColWidth="10" defaultColWidth="9" defaultRowHeight="30" x14ac:dyDescent="0.6"/>
  <cols>
    <col min="1" max="1" width="10.58203125" style="77" customWidth="1"/>
    <col min="2" max="9" width="9" style="77" customWidth="1"/>
    <col min="10" max="16384" width="9" style="76"/>
  </cols>
  <sheetData>
    <row r="1" spans="1:13" x14ac:dyDescent="0.6">
      <c r="A1" s="75"/>
      <c r="B1" s="75"/>
      <c r="C1" s="75"/>
      <c r="D1" s="75"/>
      <c r="E1" s="75"/>
      <c r="F1" s="75"/>
      <c r="G1" s="75"/>
      <c r="H1" s="75"/>
      <c r="I1" s="75"/>
    </row>
    <row r="2" spans="1:13" x14ac:dyDescent="0.6">
      <c r="A2" s="75"/>
      <c r="B2" s="75"/>
      <c r="C2" s="75"/>
      <c r="D2" s="75"/>
      <c r="E2" s="75"/>
      <c r="F2" s="75"/>
      <c r="G2" s="75"/>
      <c r="H2" s="75"/>
      <c r="I2" s="75"/>
    </row>
    <row r="3" spans="1:13" x14ac:dyDescent="0.6">
      <c r="A3" s="75"/>
      <c r="B3" s="75"/>
      <c r="C3" s="75"/>
      <c r="D3" s="75"/>
      <c r="E3" s="75"/>
      <c r="F3" s="75"/>
      <c r="G3" s="75"/>
      <c r="H3" s="75"/>
      <c r="I3" s="75"/>
    </row>
    <row r="4" spans="1:13" x14ac:dyDescent="0.6">
      <c r="A4" s="91" t="s">
        <v>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x14ac:dyDescent="0.6">
      <c r="J5" s="78"/>
      <c r="K5" s="78"/>
      <c r="L5" s="78"/>
      <c r="M5" s="78"/>
    </row>
    <row r="6" spans="1:13" x14ac:dyDescent="0.6">
      <c r="J6" s="78"/>
      <c r="K6" s="78"/>
      <c r="L6" s="78"/>
      <c r="M6" s="78"/>
    </row>
    <row r="7" spans="1:13" x14ac:dyDescent="0.6">
      <c r="A7" s="91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x14ac:dyDescent="0.6">
      <c r="J8" s="78"/>
      <c r="K8" s="78"/>
      <c r="L8" s="78"/>
      <c r="M8" s="78"/>
    </row>
    <row r="9" spans="1:13" x14ac:dyDescent="0.6">
      <c r="J9" s="78"/>
      <c r="K9" s="78"/>
      <c r="L9" s="78"/>
      <c r="M9" s="78"/>
    </row>
    <row r="10" spans="1:13" x14ac:dyDescent="0.6">
      <c r="A10" s="91" t="s">
        <v>2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</row>
    <row r="11" spans="1:13" x14ac:dyDescent="0.6">
      <c r="J11" s="78"/>
      <c r="K11" s="78"/>
      <c r="L11" s="78"/>
      <c r="M11" s="78"/>
    </row>
    <row r="12" spans="1:13" x14ac:dyDescent="0.6">
      <c r="J12" s="78"/>
      <c r="K12" s="78"/>
      <c r="L12" s="78"/>
      <c r="M12" s="78"/>
    </row>
    <row r="13" spans="1:13" x14ac:dyDescent="0.6">
      <c r="J13" s="78"/>
      <c r="K13" s="78"/>
      <c r="L13" s="78"/>
      <c r="M13" s="78"/>
    </row>
    <row r="14" spans="1:13" x14ac:dyDescent="0.6">
      <c r="A14" s="88">
        <v>2021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</row>
    <row r="15" spans="1:13" x14ac:dyDescent="0.6">
      <c r="A15" s="89" t="s">
        <v>18</v>
      </c>
      <c r="B15" s="89"/>
      <c r="C15" s="89"/>
      <c r="D15" s="89"/>
      <c r="E15" s="89"/>
      <c r="F15" s="75"/>
      <c r="G15" s="75"/>
      <c r="H15" s="75"/>
      <c r="I15" s="90"/>
      <c r="J15" s="90"/>
      <c r="K15" s="90"/>
      <c r="L15" s="90"/>
      <c r="M15" s="64"/>
    </row>
    <row r="16" spans="1:13" x14ac:dyDescent="0.6">
      <c r="B16" s="75"/>
      <c r="C16" s="75"/>
      <c r="D16" s="75"/>
      <c r="E16" s="75"/>
      <c r="F16" s="75"/>
      <c r="G16" s="75"/>
      <c r="H16" s="75"/>
      <c r="I16" s="75"/>
    </row>
    <row r="17" spans="1:9" x14ac:dyDescent="0.6">
      <c r="A17" s="75"/>
      <c r="B17" s="75"/>
      <c r="C17" s="75"/>
      <c r="D17" s="75"/>
      <c r="E17" s="75"/>
      <c r="F17" s="75"/>
      <c r="G17" s="75"/>
      <c r="H17" s="75"/>
      <c r="I17" s="75"/>
    </row>
    <row r="18" spans="1:9" x14ac:dyDescent="0.6">
      <c r="A18" s="75"/>
      <c r="B18" s="75"/>
      <c r="C18" s="75"/>
      <c r="D18" s="75"/>
      <c r="E18" s="75"/>
      <c r="F18" s="75"/>
      <c r="G18" s="75"/>
      <c r="H18" s="75"/>
      <c r="I18" s="75"/>
    </row>
    <row r="19" spans="1:9" x14ac:dyDescent="0.6">
      <c r="A19" s="75"/>
      <c r="B19" s="75"/>
      <c r="C19" s="75"/>
      <c r="D19" s="75"/>
      <c r="E19" s="75"/>
      <c r="F19" s="75"/>
      <c r="G19" s="75"/>
      <c r="H19" s="75"/>
      <c r="I19" s="75"/>
    </row>
    <row r="20" spans="1:9" x14ac:dyDescent="0.6">
      <c r="A20" s="75"/>
      <c r="B20" s="75"/>
      <c r="C20" s="75"/>
      <c r="D20" s="75"/>
      <c r="E20" s="75"/>
      <c r="F20" s="75"/>
      <c r="G20" s="75"/>
      <c r="H20" s="75"/>
      <c r="I20" s="75"/>
    </row>
    <row r="21" spans="1:9" x14ac:dyDescent="0.6">
      <c r="A21" s="75"/>
      <c r="B21" s="75"/>
      <c r="C21" s="75"/>
      <c r="D21" s="75"/>
      <c r="E21" s="75"/>
      <c r="F21" s="75"/>
      <c r="G21" s="75"/>
      <c r="H21" s="75"/>
      <c r="I21" s="75"/>
    </row>
    <row r="22" spans="1:9" x14ac:dyDescent="0.6">
      <c r="A22" s="75"/>
      <c r="B22" s="75"/>
      <c r="C22" s="75"/>
      <c r="D22" s="75"/>
      <c r="E22" s="75"/>
      <c r="F22" s="75"/>
      <c r="G22" s="75"/>
      <c r="H22" s="75"/>
      <c r="I22" s="75"/>
    </row>
    <row r="23" spans="1:9" x14ac:dyDescent="0.6">
      <c r="A23" s="75"/>
      <c r="B23" s="75"/>
      <c r="C23" s="75"/>
      <c r="D23" s="75"/>
      <c r="E23" s="75"/>
      <c r="F23" s="75"/>
      <c r="G23" s="75"/>
      <c r="H23" s="75"/>
      <c r="I23" s="75"/>
    </row>
    <row r="24" spans="1:9" x14ac:dyDescent="0.6">
      <c r="A24" s="75"/>
      <c r="B24" s="75"/>
      <c r="C24" s="75"/>
      <c r="D24" s="75"/>
      <c r="E24" s="75"/>
      <c r="F24" s="75"/>
      <c r="G24" s="75"/>
      <c r="H24" s="75"/>
      <c r="I24" s="75"/>
    </row>
    <row r="25" spans="1:9" x14ac:dyDescent="0.6">
      <c r="A25" s="75"/>
      <c r="B25" s="75"/>
      <c r="C25" s="75"/>
      <c r="D25" s="75"/>
      <c r="E25" s="75"/>
      <c r="F25" s="75"/>
      <c r="G25" s="75"/>
      <c r="H25" s="75"/>
      <c r="I25" s="75"/>
    </row>
    <row r="26" spans="1:9" x14ac:dyDescent="0.6">
      <c r="A26" s="75"/>
      <c r="B26" s="75"/>
      <c r="C26" s="75"/>
      <c r="D26" s="75"/>
      <c r="E26" s="75"/>
      <c r="F26" s="75"/>
      <c r="G26" s="75"/>
      <c r="H26" s="75"/>
      <c r="I26" s="75"/>
    </row>
    <row r="27" spans="1:9" x14ac:dyDescent="0.6">
      <c r="A27" s="75"/>
      <c r="B27" s="75"/>
      <c r="C27" s="75"/>
      <c r="D27" s="75"/>
      <c r="E27" s="75"/>
      <c r="F27" s="75"/>
      <c r="G27" s="75"/>
      <c r="H27" s="75"/>
      <c r="I27" s="75"/>
    </row>
    <row r="28" spans="1:9" x14ac:dyDescent="0.6">
      <c r="A28" s="75"/>
      <c r="B28" s="75"/>
      <c r="C28" s="75"/>
      <c r="D28" s="75"/>
      <c r="E28" s="75"/>
      <c r="F28" s="75"/>
      <c r="G28" s="75"/>
      <c r="H28" s="75"/>
      <c r="I28" s="75"/>
    </row>
    <row r="29" spans="1:9" x14ac:dyDescent="0.6">
      <c r="A29" s="75"/>
      <c r="B29" s="75"/>
      <c r="C29" s="75"/>
      <c r="D29" s="75"/>
      <c r="E29" s="75"/>
      <c r="F29" s="75"/>
      <c r="G29" s="75"/>
      <c r="H29" s="75"/>
      <c r="I29" s="75"/>
    </row>
    <row r="30" spans="1:9" x14ac:dyDescent="0.6">
      <c r="A30" s="75"/>
      <c r="B30" s="75"/>
      <c r="C30" s="75"/>
      <c r="D30" s="75"/>
      <c r="E30" s="75"/>
      <c r="F30" s="75"/>
      <c r="G30" s="75"/>
      <c r="H30" s="75"/>
      <c r="I30" s="75"/>
    </row>
    <row r="31" spans="1:9" x14ac:dyDescent="0.6">
      <c r="A31" s="75"/>
      <c r="B31" s="75"/>
      <c r="C31" s="75"/>
      <c r="D31" s="75"/>
      <c r="E31" s="75"/>
      <c r="F31" s="75"/>
      <c r="G31" s="75"/>
      <c r="H31" s="75"/>
      <c r="I31" s="75"/>
    </row>
    <row r="32" spans="1:9" x14ac:dyDescent="0.6">
      <c r="A32" s="75"/>
      <c r="B32" s="75"/>
      <c r="C32" s="75"/>
      <c r="D32" s="75"/>
      <c r="E32" s="75"/>
      <c r="F32" s="75"/>
      <c r="G32" s="75"/>
      <c r="H32" s="75"/>
      <c r="I32" s="75"/>
    </row>
    <row r="33" spans="1:9" x14ac:dyDescent="0.6">
      <c r="A33" s="75"/>
      <c r="B33" s="75"/>
      <c r="C33" s="75"/>
      <c r="D33" s="75"/>
      <c r="E33" s="75"/>
      <c r="F33" s="75"/>
      <c r="G33" s="75"/>
      <c r="H33" s="75"/>
      <c r="I33" s="75"/>
    </row>
    <row r="34" spans="1:9" x14ac:dyDescent="0.6">
      <c r="A34" s="75"/>
      <c r="B34" s="75"/>
      <c r="C34" s="75"/>
      <c r="D34" s="75"/>
      <c r="E34" s="75"/>
      <c r="F34" s="75"/>
      <c r="G34" s="75"/>
      <c r="H34" s="75"/>
      <c r="I34" s="75"/>
    </row>
    <row r="35" spans="1:9" x14ac:dyDescent="0.6">
      <c r="A35" s="75"/>
      <c r="B35" s="75"/>
      <c r="C35" s="75"/>
      <c r="D35" s="75"/>
      <c r="E35" s="75"/>
      <c r="F35" s="75"/>
      <c r="G35" s="75"/>
      <c r="H35" s="75"/>
      <c r="I35" s="75"/>
    </row>
    <row r="36" spans="1:9" x14ac:dyDescent="0.6">
      <c r="A36" s="75"/>
      <c r="B36" s="75"/>
      <c r="C36" s="75"/>
      <c r="D36" s="75"/>
      <c r="E36" s="75"/>
      <c r="F36" s="75"/>
      <c r="G36" s="75"/>
      <c r="H36" s="75"/>
      <c r="I36" s="75"/>
    </row>
    <row r="37" spans="1:9" x14ac:dyDescent="0.6">
      <c r="A37" s="75"/>
      <c r="B37" s="75"/>
      <c r="C37" s="75"/>
      <c r="D37" s="75"/>
      <c r="E37" s="75"/>
      <c r="F37" s="75"/>
      <c r="G37" s="75"/>
      <c r="H37" s="75"/>
      <c r="I37" s="75"/>
    </row>
    <row r="38" spans="1:9" x14ac:dyDescent="0.6">
      <c r="A38" s="75"/>
      <c r="B38" s="75"/>
      <c r="C38" s="75"/>
      <c r="D38" s="75"/>
      <c r="E38" s="75"/>
      <c r="F38" s="75"/>
      <c r="G38" s="75"/>
      <c r="H38" s="75"/>
      <c r="I38" s="75"/>
    </row>
    <row r="39" spans="1:9" x14ac:dyDescent="0.6">
      <c r="A39" s="75"/>
      <c r="B39" s="75"/>
      <c r="C39" s="75"/>
      <c r="D39" s="75"/>
      <c r="E39" s="75"/>
      <c r="F39" s="75"/>
      <c r="G39" s="75"/>
      <c r="H39" s="75"/>
      <c r="I39" s="75"/>
    </row>
    <row r="40" spans="1:9" x14ac:dyDescent="0.6">
      <c r="A40" s="75"/>
      <c r="B40" s="75"/>
      <c r="C40" s="75"/>
      <c r="D40" s="75"/>
      <c r="E40" s="75"/>
      <c r="F40" s="75"/>
      <c r="G40" s="75"/>
      <c r="H40" s="75"/>
      <c r="I40" s="75"/>
    </row>
    <row r="41" spans="1:9" x14ac:dyDescent="0.6">
      <c r="A41" s="75"/>
      <c r="B41" s="75"/>
      <c r="C41" s="75"/>
      <c r="D41" s="75"/>
      <c r="E41" s="75"/>
      <c r="F41" s="75"/>
      <c r="G41" s="75"/>
      <c r="H41" s="75"/>
      <c r="I41" s="75"/>
    </row>
    <row r="42" spans="1:9" x14ac:dyDescent="0.6">
      <c r="A42" s="75"/>
      <c r="B42" s="75"/>
      <c r="C42" s="75"/>
      <c r="D42" s="75"/>
      <c r="E42" s="75"/>
      <c r="F42" s="75"/>
      <c r="G42" s="75"/>
      <c r="H42" s="75"/>
      <c r="I42" s="75"/>
    </row>
    <row r="43" spans="1:9" x14ac:dyDescent="0.6">
      <c r="A43" s="75"/>
      <c r="B43" s="75"/>
      <c r="C43" s="75"/>
      <c r="D43" s="75"/>
      <c r="E43" s="75"/>
      <c r="F43" s="75"/>
      <c r="G43" s="75"/>
      <c r="H43" s="75"/>
      <c r="I43" s="75"/>
    </row>
    <row r="44" spans="1:9" x14ac:dyDescent="0.6">
      <c r="A44" s="75"/>
      <c r="B44" s="75"/>
      <c r="C44" s="75"/>
      <c r="D44" s="75"/>
      <c r="E44" s="75"/>
      <c r="F44" s="75"/>
      <c r="G44" s="75"/>
      <c r="H44" s="75"/>
      <c r="I44" s="75"/>
    </row>
    <row r="45" spans="1:9" x14ac:dyDescent="0.6">
      <c r="A45" s="75"/>
      <c r="B45" s="75"/>
      <c r="C45" s="75"/>
      <c r="D45" s="75"/>
      <c r="E45" s="75"/>
      <c r="F45" s="75"/>
      <c r="G45" s="75"/>
      <c r="H45" s="75"/>
      <c r="I45" s="75"/>
    </row>
    <row r="46" spans="1:9" x14ac:dyDescent="0.6">
      <c r="A46" s="75"/>
      <c r="B46" s="75"/>
      <c r="C46" s="75"/>
      <c r="D46" s="75"/>
      <c r="E46" s="75"/>
      <c r="F46" s="75"/>
      <c r="G46" s="75"/>
      <c r="H46" s="75"/>
      <c r="I46" s="75"/>
    </row>
    <row r="47" spans="1:9" x14ac:dyDescent="0.6">
      <c r="A47" s="75"/>
      <c r="B47" s="75"/>
      <c r="C47" s="75"/>
      <c r="D47" s="75"/>
      <c r="E47" s="75"/>
      <c r="F47" s="75"/>
      <c r="G47" s="75"/>
      <c r="H47" s="75"/>
      <c r="I47" s="75"/>
    </row>
    <row r="48" spans="1:9" x14ac:dyDescent="0.6">
      <c r="A48" s="75"/>
      <c r="B48" s="75"/>
      <c r="C48" s="75"/>
      <c r="D48" s="75"/>
      <c r="E48" s="75"/>
      <c r="F48" s="75"/>
      <c r="G48" s="75"/>
      <c r="H48" s="75"/>
      <c r="I48" s="75"/>
    </row>
    <row r="49" spans="1:9" x14ac:dyDescent="0.6">
      <c r="A49" s="75"/>
      <c r="B49" s="75"/>
      <c r="C49" s="75"/>
      <c r="D49" s="75"/>
      <c r="E49" s="75"/>
      <c r="F49" s="75"/>
      <c r="G49" s="75"/>
      <c r="H49" s="75"/>
      <c r="I49" s="75"/>
    </row>
    <row r="50" spans="1:9" x14ac:dyDescent="0.6">
      <c r="A50" s="75"/>
      <c r="B50" s="75"/>
      <c r="C50" s="75"/>
      <c r="D50" s="75"/>
      <c r="E50" s="75"/>
      <c r="F50" s="75"/>
      <c r="G50" s="75"/>
      <c r="H50" s="75"/>
      <c r="I50" s="75"/>
    </row>
    <row r="51" spans="1:9" x14ac:dyDescent="0.6">
      <c r="A51" s="75"/>
      <c r="B51" s="75"/>
      <c r="C51" s="75"/>
      <c r="D51" s="75"/>
      <c r="E51" s="75"/>
      <c r="F51" s="75"/>
      <c r="G51" s="75"/>
      <c r="H51" s="75"/>
      <c r="I51" s="75"/>
    </row>
    <row r="52" spans="1:9" x14ac:dyDescent="0.6">
      <c r="A52" s="75"/>
      <c r="B52" s="75"/>
      <c r="C52" s="75"/>
      <c r="D52" s="75"/>
      <c r="E52" s="75"/>
      <c r="F52" s="75"/>
      <c r="G52" s="75"/>
      <c r="H52" s="75"/>
      <c r="I52" s="75"/>
    </row>
    <row r="53" spans="1:9" x14ac:dyDescent="0.6">
      <c r="A53" s="75"/>
      <c r="B53" s="75"/>
      <c r="C53" s="75"/>
      <c r="D53" s="75"/>
      <c r="E53" s="75"/>
      <c r="F53" s="75"/>
      <c r="G53" s="75"/>
      <c r="H53" s="75"/>
      <c r="I53" s="75"/>
    </row>
    <row r="54" spans="1:9" x14ac:dyDescent="0.6">
      <c r="A54" s="75"/>
      <c r="B54" s="75"/>
      <c r="C54" s="75"/>
      <c r="D54" s="75"/>
      <c r="E54" s="75"/>
      <c r="F54" s="75"/>
      <c r="G54" s="75"/>
      <c r="H54" s="75"/>
      <c r="I54" s="75"/>
    </row>
    <row r="55" spans="1:9" x14ac:dyDescent="0.6">
      <c r="A55" s="75"/>
      <c r="B55" s="75"/>
      <c r="C55" s="75"/>
      <c r="D55" s="75"/>
      <c r="E55" s="75"/>
      <c r="F55" s="75"/>
      <c r="G55" s="75"/>
      <c r="H55" s="75"/>
      <c r="I55" s="75"/>
    </row>
    <row r="56" spans="1:9" x14ac:dyDescent="0.6">
      <c r="A56" s="75"/>
      <c r="B56" s="75"/>
      <c r="C56" s="75"/>
      <c r="D56" s="75"/>
      <c r="E56" s="75"/>
      <c r="F56" s="75"/>
      <c r="G56" s="75"/>
      <c r="H56" s="75"/>
      <c r="I56" s="75"/>
    </row>
    <row r="57" spans="1:9" x14ac:dyDescent="0.6">
      <c r="A57" s="75"/>
      <c r="B57" s="75"/>
      <c r="C57" s="75"/>
      <c r="D57" s="75"/>
      <c r="E57" s="75"/>
      <c r="F57" s="75"/>
      <c r="G57" s="75"/>
      <c r="H57" s="75"/>
      <c r="I57" s="75"/>
    </row>
    <row r="58" spans="1:9" x14ac:dyDescent="0.6">
      <c r="A58" s="75"/>
      <c r="B58" s="75"/>
      <c r="C58" s="75"/>
      <c r="D58" s="75"/>
      <c r="E58" s="75"/>
      <c r="F58" s="75"/>
      <c r="G58" s="75"/>
      <c r="H58" s="75"/>
      <c r="I58" s="75"/>
    </row>
    <row r="59" spans="1:9" x14ac:dyDescent="0.6">
      <c r="A59" s="75"/>
      <c r="B59" s="75"/>
      <c r="C59" s="75"/>
      <c r="D59" s="75"/>
      <c r="E59" s="75"/>
      <c r="F59" s="75"/>
      <c r="G59" s="75"/>
      <c r="H59" s="75"/>
      <c r="I59" s="75"/>
    </row>
    <row r="60" spans="1:9" x14ac:dyDescent="0.6">
      <c r="A60" s="75"/>
      <c r="B60" s="75"/>
      <c r="C60" s="75"/>
      <c r="D60" s="75"/>
      <c r="E60" s="75"/>
      <c r="F60" s="75"/>
      <c r="G60" s="75"/>
      <c r="H60" s="75"/>
      <c r="I60" s="75"/>
    </row>
    <row r="61" spans="1:9" x14ac:dyDescent="0.6">
      <c r="A61" s="75"/>
      <c r="B61" s="75"/>
      <c r="C61" s="75"/>
      <c r="D61" s="75"/>
      <c r="E61" s="75"/>
      <c r="F61" s="75"/>
      <c r="G61" s="75"/>
      <c r="H61" s="75"/>
      <c r="I61" s="75"/>
    </row>
    <row r="62" spans="1:9" x14ac:dyDescent="0.6">
      <c r="A62" s="75"/>
      <c r="B62" s="75"/>
      <c r="C62" s="75"/>
      <c r="D62" s="75"/>
      <c r="E62" s="75"/>
      <c r="F62" s="75"/>
      <c r="G62" s="75"/>
      <c r="H62" s="75"/>
      <c r="I62" s="75"/>
    </row>
    <row r="63" spans="1:9" x14ac:dyDescent="0.6">
      <c r="A63" s="75"/>
      <c r="B63" s="75"/>
      <c r="C63" s="75"/>
      <c r="D63" s="75"/>
      <c r="E63" s="75"/>
      <c r="F63" s="75"/>
      <c r="G63" s="75"/>
      <c r="H63" s="75"/>
      <c r="I63" s="75"/>
    </row>
    <row r="64" spans="1:9" x14ac:dyDescent="0.6">
      <c r="A64" s="75"/>
      <c r="B64" s="75"/>
      <c r="C64" s="75"/>
      <c r="D64" s="75"/>
      <c r="E64" s="75"/>
      <c r="F64" s="75"/>
      <c r="G64" s="75"/>
      <c r="H64" s="75"/>
      <c r="I64" s="75"/>
    </row>
    <row r="65" spans="1:9" x14ac:dyDescent="0.6">
      <c r="A65" s="75"/>
      <c r="B65" s="75"/>
      <c r="C65" s="75"/>
      <c r="D65" s="75"/>
      <c r="E65" s="75"/>
      <c r="F65" s="75"/>
      <c r="G65" s="75"/>
      <c r="H65" s="75"/>
      <c r="I65" s="75"/>
    </row>
    <row r="66" spans="1:9" x14ac:dyDescent="0.6">
      <c r="A66" s="75"/>
      <c r="B66" s="75"/>
      <c r="C66" s="75"/>
      <c r="D66" s="75"/>
      <c r="E66" s="75"/>
      <c r="F66" s="75"/>
      <c r="G66" s="75"/>
      <c r="H66" s="75"/>
      <c r="I66" s="75"/>
    </row>
    <row r="67" spans="1:9" x14ac:dyDescent="0.6">
      <c r="A67" s="75"/>
      <c r="B67" s="75"/>
      <c r="C67" s="75"/>
      <c r="D67" s="75"/>
      <c r="E67" s="75"/>
      <c r="F67" s="75"/>
      <c r="G67" s="75"/>
      <c r="H67" s="75"/>
      <c r="I67" s="75"/>
    </row>
    <row r="68" spans="1:9" x14ac:dyDescent="0.6">
      <c r="A68" s="75"/>
      <c r="B68" s="75"/>
      <c r="C68" s="75"/>
      <c r="D68" s="75"/>
      <c r="E68" s="75"/>
      <c r="F68" s="75"/>
      <c r="G68" s="75"/>
      <c r="H68" s="75"/>
      <c r="I68" s="75"/>
    </row>
    <row r="69" spans="1:9" x14ac:dyDescent="0.6">
      <c r="A69" s="75"/>
      <c r="B69" s="75"/>
      <c r="C69" s="75"/>
      <c r="D69" s="75"/>
      <c r="E69" s="75"/>
      <c r="F69" s="75"/>
      <c r="G69" s="75"/>
      <c r="H69" s="75"/>
      <c r="I69" s="75"/>
    </row>
    <row r="70" spans="1:9" x14ac:dyDescent="0.6">
      <c r="A70" s="75"/>
      <c r="B70" s="75"/>
      <c r="C70" s="75"/>
      <c r="D70" s="75"/>
      <c r="E70" s="75"/>
      <c r="F70" s="75"/>
      <c r="G70" s="75"/>
      <c r="H70" s="75"/>
      <c r="I70" s="75"/>
    </row>
    <row r="71" spans="1:9" x14ac:dyDescent="0.6">
      <c r="A71" s="75"/>
      <c r="B71" s="75"/>
      <c r="C71" s="75"/>
      <c r="D71" s="75"/>
      <c r="E71" s="75"/>
      <c r="F71" s="75"/>
      <c r="G71" s="75"/>
      <c r="H71" s="75"/>
      <c r="I71" s="75"/>
    </row>
    <row r="72" spans="1:9" x14ac:dyDescent="0.6">
      <c r="A72" s="75"/>
      <c r="B72" s="75"/>
      <c r="C72" s="75"/>
      <c r="D72" s="75"/>
      <c r="E72" s="75"/>
      <c r="F72" s="75"/>
      <c r="G72" s="75"/>
      <c r="H72" s="75"/>
      <c r="I72" s="75"/>
    </row>
    <row r="73" spans="1:9" x14ac:dyDescent="0.6">
      <c r="A73" s="75"/>
      <c r="B73" s="75"/>
      <c r="C73" s="75"/>
      <c r="D73" s="75"/>
      <c r="E73" s="75"/>
      <c r="F73" s="75"/>
      <c r="G73" s="75"/>
      <c r="H73" s="75"/>
      <c r="I73" s="75"/>
    </row>
    <row r="74" spans="1:9" x14ac:dyDescent="0.6">
      <c r="A74" s="75"/>
      <c r="B74" s="75"/>
      <c r="C74" s="75"/>
      <c r="D74" s="75"/>
      <c r="E74" s="75"/>
      <c r="F74" s="75"/>
      <c r="G74" s="75"/>
      <c r="H74" s="75"/>
      <c r="I74" s="75"/>
    </row>
    <row r="75" spans="1:9" x14ac:dyDescent="0.6">
      <c r="A75" s="75"/>
      <c r="B75" s="75"/>
      <c r="C75" s="75"/>
      <c r="D75" s="75"/>
      <c r="E75" s="75"/>
      <c r="F75" s="75"/>
      <c r="G75" s="75"/>
      <c r="H75" s="75"/>
      <c r="I75" s="75"/>
    </row>
    <row r="76" spans="1:9" x14ac:dyDescent="0.6">
      <c r="A76" s="75"/>
      <c r="B76" s="75"/>
      <c r="C76" s="75"/>
      <c r="D76" s="75"/>
      <c r="E76" s="75"/>
      <c r="F76" s="75"/>
      <c r="G76" s="75"/>
      <c r="H76" s="75"/>
      <c r="I76" s="75"/>
    </row>
    <row r="77" spans="1:9" x14ac:dyDescent="0.6">
      <c r="A77" s="75"/>
      <c r="B77" s="75"/>
      <c r="C77" s="75"/>
      <c r="D77" s="75"/>
      <c r="E77" s="75"/>
      <c r="F77" s="75"/>
      <c r="G77" s="75"/>
      <c r="H77" s="75"/>
      <c r="I77" s="75"/>
    </row>
    <row r="78" spans="1:9" x14ac:dyDescent="0.6">
      <c r="A78" s="75"/>
      <c r="B78" s="75"/>
      <c r="C78" s="75"/>
      <c r="D78" s="75"/>
      <c r="E78" s="75"/>
      <c r="F78" s="75"/>
      <c r="G78" s="75"/>
      <c r="H78" s="75"/>
      <c r="I78" s="75"/>
    </row>
    <row r="79" spans="1:9" x14ac:dyDescent="0.6">
      <c r="A79" s="75"/>
      <c r="B79" s="75"/>
      <c r="C79" s="75"/>
      <c r="D79" s="75"/>
      <c r="E79" s="75"/>
      <c r="F79" s="75"/>
      <c r="G79" s="75"/>
      <c r="H79" s="75"/>
      <c r="I79" s="75"/>
    </row>
    <row r="80" spans="1:9" x14ac:dyDescent="0.6">
      <c r="A80" s="75"/>
      <c r="B80" s="75"/>
      <c r="C80" s="75"/>
      <c r="D80" s="75"/>
      <c r="E80" s="75"/>
      <c r="F80" s="75"/>
      <c r="G80" s="75"/>
      <c r="H80" s="75"/>
      <c r="I80" s="75"/>
    </row>
    <row r="81" spans="1:9" x14ac:dyDescent="0.6">
      <c r="A81" s="75"/>
      <c r="B81" s="75"/>
      <c r="C81" s="75"/>
      <c r="D81" s="75"/>
      <c r="E81" s="75"/>
      <c r="F81" s="75"/>
      <c r="G81" s="75"/>
      <c r="H81" s="75"/>
      <c r="I81" s="75"/>
    </row>
    <row r="82" spans="1:9" x14ac:dyDescent="0.6">
      <c r="A82" s="75"/>
      <c r="B82" s="75"/>
      <c r="C82" s="75"/>
      <c r="D82" s="75"/>
      <c r="E82" s="75"/>
      <c r="F82" s="75"/>
      <c r="G82" s="75"/>
      <c r="H82" s="75"/>
      <c r="I82" s="75"/>
    </row>
    <row r="83" spans="1:9" x14ac:dyDescent="0.6">
      <c r="A83" s="75"/>
      <c r="B83" s="75"/>
      <c r="C83" s="75"/>
      <c r="D83" s="75"/>
      <c r="E83" s="75"/>
      <c r="F83" s="75"/>
      <c r="G83" s="75"/>
      <c r="H83" s="75"/>
      <c r="I83" s="75"/>
    </row>
    <row r="84" spans="1:9" x14ac:dyDescent="0.6">
      <c r="A84" s="75"/>
      <c r="B84" s="75"/>
      <c r="C84" s="75"/>
      <c r="D84" s="75"/>
      <c r="E84" s="75"/>
      <c r="F84" s="75"/>
      <c r="G84" s="75"/>
      <c r="H84" s="75"/>
      <c r="I84" s="75"/>
    </row>
    <row r="85" spans="1:9" x14ac:dyDescent="0.6">
      <c r="A85" s="75"/>
      <c r="B85" s="75"/>
      <c r="C85" s="75"/>
      <c r="D85" s="75"/>
      <c r="E85" s="75"/>
      <c r="F85" s="75"/>
      <c r="G85" s="75"/>
      <c r="H85" s="75"/>
      <c r="I85" s="75"/>
    </row>
    <row r="86" spans="1:9" x14ac:dyDescent="0.6">
      <c r="A86" s="75"/>
      <c r="B86" s="75"/>
      <c r="C86" s="75"/>
      <c r="D86" s="75"/>
      <c r="E86" s="75"/>
      <c r="F86" s="75"/>
      <c r="G86" s="75"/>
      <c r="H86" s="75"/>
      <c r="I86" s="75"/>
    </row>
    <row r="87" spans="1:9" x14ac:dyDescent="0.6">
      <c r="A87" s="75"/>
      <c r="B87" s="75"/>
      <c r="C87" s="75"/>
      <c r="D87" s="75"/>
      <c r="E87" s="75"/>
      <c r="F87" s="75"/>
      <c r="G87" s="75"/>
      <c r="H87" s="75"/>
      <c r="I87" s="75"/>
    </row>
    <row r="88" spans="1:9" x14ac:dyDescent="0.6">
      <c r="A88" s="75"/>
      <c r="B88" s="75"/>
      <c r="C88" s="75"/>
      <c r="D88" s="75"/>
      <c r="E88" s="75"/>
      <c r="F88" s="75"/>
      <c r="G88" s="75"/>
      <c r="H88" s="75"/>
      <c r="I88" s="75"/>
    </row>
    <row r="89" spans="1:9" x14ac:dyDescent="0.6">
      <c r="A89" s="75"/>
      <c r="B89" s="75"/>
      <c r="C89" s="75"/>
      <c r="D89" s="75"/>
      <c r="E89" s="75"/>
      <c r="F89" s="75"/>
      <c r="G89" s="75"/>
      <c r="H89" s="75"/>
      <c r="I89" s="75"/>
    </row>
    <row r="90" spans="1:9" x14ac:dyDescent="0.6">
      <c r="A90" s="75"/>
      <c r="B90" s="75"/>
      <c r="C90" s="75"/>
      <c r="D90" s="75"/>
      <c r="E90" s="75"/>
      <c r="F90" s="75"/>
      <c r="G90" s="75"/>
      <c r="H90" s="75"/>
      <c r="I90" s="75"/>
    </row>
    <row r="91" spans="1:9" x14ac:dyDescent="0.6">
      <c r="A91" s="75"/>
      <c r="B91" s="75"/>
      <c r="C91" s="75"/>
      <c r="D91" s="75"/>
      <c r="E91" s="75"/>
      <c r="F91" s="75"/>
      <c r="G91" s="75"/>
      <c r="H91" s="75"/>
      <c r="I91" s="75"/>
    </row>
    <row r="92" spans="1:9" x14ac:dyDescent="0.6">
      <c r="A92" s="75"/>
      <c r="B92" s="75"/>
      <c r="C92" s="75"/>
      <c r="D92" s="75"/>
      <c r="E92" s="75"/>
      <c r="F92" s="75"/>
      <c r="G92" s="75"/>
      <c r="H92" s="75"/>
      <c r="I92" s="75"/>
    </row>
    <row r="93" spans="1:9" x14ac:dyDescent="0.6">
      <c r="A93" s="75"/>
      <c r="B93" s="75"/>
      <c r="C93" s="75"/>
      <c r="D93" s="75"/>
      <c r="E93" s="75"/>
      <c r="F93" s="75"/>
      <c r="G93" s="75"/>
      <c r="H93" s="75"/>
      <c r="I93" s="75"/>
    </row>
    <row r="94" spans="1:9" x14ac:dyDescent="0.6">
      <c r="A94" s="75"/>
      <c r="B94" s="75"/>
      <c r="C94" s="75"/>
      <c r="D94" s="75"/>
      <c r="E94" s="75"/>
      <c r="F94" s="75"/>
      <c r="G94" s="75"/>
      <c r="H94" s="75"/>
      <c r="I94" s="75"/>
    </row>
    <row r="95" spans="1:9" x14ac:dyDescent="0.6">
      <c r="A95" s="75"/>
      <c r="B95" s="75"/>
      <c r="C95" s="75"/>
      <c r="D95" s="75"/>
      <c r="E95" s="75"/>
      <c r="F95" s="75"/>
      <c r="G95" s="75"/>
      <c r="H95" s="75"/>
      <c r="I95" s="75"/>
    </row>
    <row r="96" spans="1:9" x14ac:dyDescent="0.6">
      <c r="A96" s="75"/>
      <c r="B96" s="75"/>
      <c r="C96" s="75"/>
      <c r="D96" s="75"/>
      <c r="E96" s="75"/>
      <c r="F96" s="75"/>
      <c r="G96" s="75"/>
      <c r="H96" s="75"/>
      <c r="I96" s="75"/>
    </row>
    <row r="97" spans="1:9" x14ac:dyDescent="0.6">
      <c r="A97" s="75"/>
      <c r="B97" s="75"/>
      <c r="C97" s="75"/>
      <c r="D97" s="75"/>
      <c r="E97" s="75"/>
      <c r="F97" s="75"/>
      <c r="G97" s="75"/>
      <c r="H97" s="75"/>
      <c r="I97" s="75"/>
    </row>
    <row r="98" spans="1:9" x14ac:dyDescent="0.6">
      <c r="A98" s="75"/>
      <c r="B98" s="75"/>
      <c r="C98" s="75"/>
      <c r="D98" s="75"/>
      <c r="E98" s="75"/>
      <c r="F98" s="75"/>
      <c r="G98" s="75"/>
      <c r="H98" s="75"/>
      <c r="I98" s="75"/>
    </row>
    <row r="99" spans="1:9" x14ac:dyDescent="0.6">
      <c r="A99" s="75"/>
      <c r="B99" s="75"/>
      <c r="C99" s="75"/>
      <c r="D99" s="75"/>
      <c r="E99" s="75"/>
      <c r="F99" s="75"/>
      <c r="G99" s="75"/>
      <c r="H99" s="75"/>
      <c r="I99" s="75"/>
    </row>
    <row r="100" spans="1:9" x14ac:dyDescent="0.6">
      <c r="A100" s="75"/>
      <c r="B100" s="75"/>
      <c r="C100" s="75"/>
      <c r="D100" s="75"/>
      <c r="E100" s="75"/>
      <c r="F100" s="75"/>
      <c r="G100" s="75"/>
      <c r="H100" s="75"/>
      <c r="I100" s="75"/>
    </row>
    <row r="101" spans="1:9" x14ac:dyDescent="0.6">
      <c r="A101" s="75"/>
      <c r="B101" s="75"/>
      <c r="C101" s="75"/>
      <c r="D101" s="75"/>
      <c r="E101" s="75"/>
      <c r="F101" s="75"/>
      <c r="G101" s="75"/>
      <c r="H101" s="75"/>
      <c r="I101" s="75"/>
    </row>
    <row r="102" spans="1:9" x14ac:dyDescent="0.6">
      <c r="A102" s="75"/>
      <c r="B102" s="75"/>
      <c r="C102" s="75"/>
      <c r="D102" s="75"/>
      <c r="E102" s="75"/>
      <c r="F102" s="75"/>
      <c r="G102" s="75"/>
      <c r="H102" s="75"/>
      <c r="I102" s="75"/>
    </row>
    <row r="103" spans="1:9" x14ac:dyDescent="0.6">
      <c r="A103" s="75"/>
      <c r="B103" s="75"/>
      <c r="C103" s="75"/>
      <c r="D103" s="75"/>
      <c r="E103" s="75"/>
      <c r="F103" s="75"/>
      <c r="G103" s="75"/>
      <c r="H103" s="75"/>
      <c r="I103" s="75"/>
    </row>
    <row r="104" spans="1:9" x14ac:dyDescent="0.6">
      <c r="A104" s="75"/>
      <c r="B104" s="75"/>
      <c r="C104" s="75"/>
      <c r="D104" s="75"/>
      <c r="E104" s="75"/>
      <c r="F104" s="75"/>
      <c r="G104" s="75"/>
      <c r="H104" s="75"/>
      <c r="I104" s="75"/>
    </row>
    <row r="105" spans="1:9" x14ac:dyDescent="0.6">
      <c r="A105" s="75"/>
      <c r="B105" s="75"/>
      <c r="C105" s="75"/>
      <c r="D105" s="75"/>
      <c r="E105" s="75"/>
      <c r="F105" s="75"/>
      <c r="G105" s="75"/>
      <c r="H105" s="75"/>
      <c r="I105" s="75"/>
    </row>
    <row r="106" spans="1:9" x14ac:dyDescent="0.6">
      <c r="A106" s="75"/>
      <c r="B106" s="75"/>
      <c r="C106" s="75"/>
      <c r="D106" s="75"/>
      <c r="E106" s="75"/>
      <c r="F106" s="75"/>
      <c r="G106" s="75"/>
      <c r="H106" s="75"/>
      <c r="I106" s="75"/>
    </row>
    <row r="107" spans="1:9" x14ac:dyDescent="0.6">
      <c r="A107" s="75"/>
      <c r="B107" s="75"/>
      <c r="C107" s="75"/>
      <c r="D107" s="75"/>
      <c r="E107" s="75"/>
      <c r="F107" s="75"/>
      <c r="G107" s="75"/>
      <c r="H107" s="75"/>
      <c r="I107" s="75"/>
    </row>
    <row r="108" spans="1:9" x14ac:dyDescent="0.6">
      <c r="A108" s="75"/>
      <c r="B108" s="75"/>
      <c r="C108" s="75"/>
      <c r="D108" s="75"/>
      <c r="E108" s="75"/>
      <c r="F108" s="75"/>
      <c r="G108" s="75"/>
      <c r="H108" s="75"/>
      <c r="I108" s="75"/>
    </row>
    <row r="109" spans="1:9" x14ac:dyDescent="0.6">
      <c r="A109" s="75"/>
      <c r="B109" s="75"/>
      <c r="C109" s="75"/>
      <c r="D109" s="75"/>
      <c r="E109" s="75"/>
      <c r="F109" s="75"/>
      <c r="G109" s="75"/>
      <c r="H109" s="75"/>
      <c r="I109" s="75"/>
    </row>
    <row r="110" spans="1:9" x14ac:dyDescent="0.6">
      <c r="A110" s="75"/>
      <c r="B110" s="75"/>
      <c r="C110" s="75"/>
      <c r="D110" s="75"/>
      <c r="E110" s="75"/>
      <c r="F110" s="75"/>
      <c r="G110" s="75"/>
      <c r="H110" s="75"/>
      <c r="I110" s="75"/>
    </row>
    <row r="111" spans="1:9" x14ac:dyDescent="0.6">
      <c r="A111" s="75"/>
      <c r="B111" s="75"/>
      <c r="C111" s="75"/>
      <c r="D111" s="75"/>
      <c r="E111" s="75"/>
      <c r="F111" s="75"/>
      <c r="G111" s="75"/>
      <c r="H111" s="75"/>
      <c r="I111" s="75"/>
    </row>
    <row r="112" spans="1:9" x14ac:dyDescent="0.6">
      <c r="A112" s="75"/>
      <c r="B112" s="75"/>
      <c r="C112" s="75"/>
      <c r="D112" s="75"/>
      <c r="E112" s="75"/>
      <c r="F112" s="75"/>
      <c r="G112" s="75"/>
      <c r="H112" s="75"/>
      <c r="I112" s="75"/>
    </row>
    <row r="113" spans="1:9" x14ac:dyDescent="0.6">
      <c r="A113" s="75"/>
      <c r="B113" s="75"/>
      <c r="C113" s="75"/>
      <c r="D113" s="75"/>
      <c r="E113" s="75"/>
      <c r="F113" s="75"/>
      <c r="G113" s="75"/>
      <c r="H113" s="75"/>
      <c r="I113" s="75"/>
    </row>
    <row r="114" spans="1:9" x14ac:dyDescent="0.6">
      <c r="A114" s="75"/>
      <c r="B114" s="75"/>
      <c r="C114" s="75"/>
      <c r="D114" s="75"/>
      <c r="E114" s="75"/>
      <c r="F114" s="75"/>
      <c r="G114" s="75"/>
      <c r="H114" s="75"/>
      <c r="I114" s="75"/>
    </row>
    <row r="115" spans="1:9" x14ac:dyDescent="0.6">
      <c r="A115" s="75"/>
      <c r="B115" s="75"/>
      <c r="C115" s="75"/>
      <c r="D115" s="75"/>
      <c r="E115" s="75"/>
      <c r="F115" s="75"/>
      <c r="G115" s="75"/>
      <c r="H115" s="75"/>
      <c r="I115" s="75"/>
    </row>
    <row r="116" spans="1:9" x14ac:dyDescent="0.6">
      <c r="A116" s="75"/>
      <c r="B116" s="75"/>
      <c r="C116" s="75"/>
      <c r="D116" s="75"/>
      <c r="E116" s="75"/>
      <c r="F116" s="75"/>
      <c r="G116" s="75"/>
      <c r="H116" s="75"/>
      <c r="I116" s="75"/>
    </row>
    <row r="117" spans="1:9" x14ac:dyDescent="0.6">
      <c r="A117" s="75"/>
      <c r="B117" s="75"/>
      <c r="C117" s="75"/>
      <c r="D117" s="75"/>
      <c r="E117" s="75"/>
      <c r="F117" s="75"/>
      <c r="G117" s="75"/>
      <c r="H117" s="75"/>
      <c r="I117" s="75"/>
    </row>
    <row r="118" spans="1:9" x14ac:dyDescent="0.6">
      <c r="A118" s="75"/>
      <c r="B118" s="75"/>
      <c r="C118" s="75"/>
      <c r="D118" s="75"/>
      <c r="E118" s="75"/>
      <c r="F118" s="75"/>
      <c r="G118" s="75"/>
      <c r="H118" s="75"/>
      <c r="I118" s="75"/>
    </row>
    <row r="119" spans="1:9" x14ac:dyDescent="0.6">
      <c r="A119" s="75"/>
      <c r="B119" s="75"/>
      <c r="C119" s="75"/>
      <c r="D119" s="75"/>
      <c r="E119" s="75"/>
      <c r="F119" s="75"/>
      <c r="G119" s="75"/>
      <c r="H119" s="75"/>
      <c r="I119" s="75"/>
    </row>
    <row r="120" spans="1:9" x14ac:dyDescent="0.6">
      <c r="A120" s="75"/>
      <c r="B120" s="75"/>
      <c r="C120" s="75"/>
      <c r="D120" s="75"/>
      <c r="E120" s="75"/>
      <c r="F120" s="75"/>
      <c r="G120" s="75"/>
      <c r="H120" s="75"/>
      <c r="I120" s="75"/>
    </row>
    <row r="121" spans="1:9" x14ac:dyDescent="0.6">
      <c r="A121" s="75"/>
      <c r="B121" s="75"/>
      <c r="C121" s="75"/>
      <c r="D121" s="75"/>
      <c r="E121" s="75"/>
      <c r="F121" s="75"/>
      <c r="G121" s="75"/>
      <c r="H121" s="75"/>
      <c r="I121" s="75"/>
    </row>
    <row r="122" spans="1:9" x14ac:dyDescent="0.6">
      <c r="A122" s="75"/>
      <c r="B122" s="75"/>
      <c r="C122" s="75"/>
      <c r="D122" s="75"/>
      <c r="E122" s="75"/>
      <c r="F122" s="75"/>
      <c r="G122" s="75"/>
      <c r="H122" s="75"/>
      <c r="I122" s="75"/>
    </row>
    <row r="123" spans="1:9" x14ac:dyDescent="0.6">
      <c r="A123" s="75"/>
      <c r="B123" s="75"/>
      <c r="C123" s="75"/>
      <c r="D123" s="75"/>
      <c r="E123" s="75"/>
      <c r="F123" s="75"/>
      <c r="G123" s="75"/>
      <c r="H123" s="75"/>
      <c r="I123" s="75"/>
    </row>
    <row r="124" spans="1:9" x14ac:dyDescent="0.6">
      <c r="A124" s="75"/>
      <c r="B124" s="75"/>
      <c r="C124" s="75"/>
      <c r="D124" s="75"/>
      <c r="E124" s="75"/>
      <c r="F124" s="75"/>
      <c r="G124" s="75"/>
      <c r="H124" s="75"/>
      <c r="I124" s="75"/>
    </row>
    <row r="125" spans="1:9" x14ac:dyDescent="0.6">
      <c r="A125" s="75"/>
      <c r="B125" s="75"/>
      <c r="C125" s="75"/>
      <c r="D125" s="75"/>
      <c r="E125" s="75"/>
      <c r="F125" s="75"/>
      <c r="G125" s="75"/>
      <c r="H125" s="75"/>
      <c r="I125" s="75"/>
    </row>
    <row r="126" spans="1:9" x14ac:dyDescent="0.6">
      <c r="A126" s="75"/>
      <c r="B126" s="75"/>
      <c r="C126" s="75"/>
      <c r="D126" s="75"/>
      <c r="E126" s="75"/>
      <c r="F126" s="75"/>
      <c r="G126" s="75"/>
      <c r="H126" s="75"/>
      <c r="I126" s="75"/>
    </row>
    <row r="127" spans="1:9" x14ac:dyDescent="0.6">
      <c r="A127" s="75"/>
      <c r="B127" s="75"/>
      <c r="C127" s="75"/>
      <c r="D127" s="75"/>
      <c r="E127" s="75"/>
      <c r="F127" s="75"/>
      <c r="G127" s="75"/>
      <c r="H127" s="75"/>
      <c r="I127" s="75"/>
    </row>
    <row r="128" spans="1:9" x14ac:dyDescent="0.6">
      <c r="A128" s="75"/>
      <c r="B128" s="75"/>
      <c r="C128" s="75"/>
      <c r="D128" s="75"/>
      <c r="E128" s="75"/>
      <c r="F128" s="75"/>
      <c r="G128" s="75"/>
      <c r="H128" s="75"/>
      <c r="I128" s="75"/>
    </row>
    <row r="129" spans="1:9" x14ac:dyDescent="0.6">
      <c r="A129" s="75"/>
      <c r="B129" s="75"/>
      <c r="C129" s="75"/>
      <c r="D129" s="75"/>
      <c r="E129" s="75"/>
      <c r="F129" s="75"/>
      <c r="G129" s="75"/>
      <c r="H129" s="75"/>
      <c r="I129" s="75"/>
    </row>
    <row r="130" spans="1:9" x14ac:dyDescent="0.6">
      <c r="A130" s="75"/>
      <c r="B130" s="75"/>
      <c r="C130" s="75"/>
      <c r="D130" s="75"/>
      <c r="E130" s="75"/>
      <c r="F130" s="75"/>
      <c r="G130" s="75"/>
      <c r="H130" s="75"/>
      <c r="I130" s="75"/>
    </row>
    <row r="131" spans="1:9" x14ac:dyDescent="0.6">
      <c r="A131" s="75"/>
      <c r="B131" s="75"/>
      <c r="C131" s="75"/>
      <c r="D131" s="75"/>
      <c r="E131" s="75"/>
      <c r="F131" s="75"/>
      <c r="G131" s="75"/>
      <c r="H131" s="75"/>
      <c r="I131" s="75"/>
    </row>
    <row r="132" spans="1:9" x14ac:dyDescent="0.6">
      <c r="A132" s="75"/>
      <c r="B132" s="75"/>
      <c r="C132" s="75"/>
      <c r="D132" s="75"/>
      <c r="E132" s="75"/>
      <c r="F132" s="75"/>
      <c r="G132" s="75"/>
      <c r="H132" s="75"/>
      <c r="I132" s="75"/>
    </row>
    <row r="133" spans="1:9" x14ac:dyDescent="0.6">
      <c r="A133" s="75"/>
      <c r="B133" s="75"/>
      <c r="C133" s="75"/>
      <c r="D133" s="75"/>
      <c r="E133" s="75"/>
      <c r="F133" s="75"/>
      <c r="G133" s="75"/>
      <c r="H133" s="75"/>
      <c r="I133" s="75"/>
    </row>
    <row r="134" spans="1:9" x14ac:dyDescent="0.6">
      <c r="A134" s="75"/>
      <c r="B134" s="75"/>
      <c r="C134" s="75"/>
      <c r="D134" s="75"/>
      <c r="E134" s="75"/>
      <c r="F134" s="75"/>
      <c r="G134" s="75"/>
      <c r="H134" s="75"/>
      <c r="I134" s="75"/>
    </row>
    <row r="135" spans="1:9" x14ac:dyDescent="0.6">
      <c r="A135" s="75"/>
      <c r="B135" s="75"/>
      <c r="C135" s="75"/>
      <c r="D135" s="75"/>
      <c r="E135" s="75"/>
      <c r="F135" s="75"/>
      <c r="G135" s="75"/>
      <c r="H135" s="75"/>
      <c r="I135" s="75"/>
    </row>
    <row r="136" spans="1:9" x14ac:dyDescent="0.6">
      <c r="A136" s="75"/>
      <c r="B136" s="75"/>
      <c r="C136" s="75"/>
      <c r="D136" s="75"/>
      <c r="E136" s="75"/>
      <c r="F136" s="75"/>
      <c r="G136" s="75"/>
      <c r="H136" s="75"/>
      <c r="I136" s="75"/>
    </row>
    <row r="137" spans="1:9" x14ac:dyDescent="0.6">
      <c r="A137" s="75"/>
      <c r="B137" s="75"/>
      <c r="C137" s="75"/>
      <c r="D137" s="75"/>
      <c r="E137" s="75"/>
      <c r="F137" s="75"/>
      <c r="G137" s="75"/>
      <c r="H137" s="75"/>
      <c r="I137" s="75"/>
    </row>
    <row r="138" spans="1:9" x14ac:dyDescent="0.6">
      <c r="A138" s="75"/>
      <c r="B138" s="75"/>
      <c r="C138" s="75"/>
      <c r="D138" s="75"/>
      <c r="E138" s="75"/>
      <c r="F138" s="75"/>
      <c r="G138" s="75"/>
      <c r="H138" s="75"/>
      <c r="I138" s="75"/>
    </row>
    <row r="139" spans="1:9" x14ac:dyDescent="0.6">
      <c r="A139" s="75"/>
      <c r="B139" s="75"/>
      <c r="C139" s="75"/>
      <c r="D139" s="75"/>
      <c r="E139" s="75"/>
      <c r="F139" s="75"/>
      <c r="G139" s="75"/>
      <c r="H139" s="75"/>
      <c r="I139" s="75"/>
    </row>
    <row r="140" spans="1:9" x14ac:dyDescent="0.6">
      <c r="A140" s="75"/>
      <c r="B140" s="75"/>
      <c r="C140" s="75"/>
      <c r="D140" s="75"/>
      <c r="E140" s="75"/>
      <c r="F140" s="75"/>
      <c r="G140" s="75"/>
      <c r="H140" s="75"/>
      <c r="I140" s="75"/>
    </row>
    <row r="141" spans="1:9" x14ac:dyDescent="0.6">
      <c r="A141" s="75"/>
      <c r="B141" s="75"/>
      <c r="C141" s="75"/>
      <c r="D141" s="75"/>
      <c r="E141" s="75"/>
      <c r="F141" s="75"/>
      <c r="G141" s="75"/>
      <c r="H141" s="75"/>
      <c r="I141" s="75"/>
    </row>
    <row r="142" spans="1:9" x14ac:dyDescent="0.6">
      <c r="A142" s="75"/>
      <c r="B142" s="75"/>
      <c r="C142" s="75"/>
      <c r="D142" s="75"/>
      <c r="E142" s="75"/>
      <c r="F142" s="75"/>
      <c r="G142" s="75"/>
      <c r="H142" s="75"/>
      <c r="I142" s="75"/>
    </row>
    <row r="143" spans="1:9" x14ac:dyDescent="0.6">
      <c r="A143" s="75"/>
      <c r="B143" s="75"/>
      <c r="C143" s="75"/>
      <c r="D143" s="75"/>
      <c r="E143" s="75"/>
      <c r="F143" s="75"/>
      <c r="G143" s="75"/>
      <c r="H143" s="75"/>
      <c r="I143" s="75"/>
    </row>
    <row r="144" spans="1:9" x14ac:dyDescent="0.6">
      <c r="A144" s="75"/>
      <c r="B144" s="75"/>
      <c r="C144" s="75"/>
      <c r="D144" s="75"/>
      <c r="E144" s="75"/>
      <c r="F144" s="75"/>
      <c r="G144" s="75"/>
      <c r="H144" s="75"/>
      <c r="I144" s="75"/>
    </row>
    <row r="145" spans="1:9" x14ac:dyDescent="0.6">
      <c r="A145" s="75"/>
      <c r="B145" s="75"/>
      <c r="C145" s="75"/>
      <c r="D145" s="75"/>
      <c r="E145" s="75"/>
      <c r="F145" s="75"/>
      <c r="G145" s="75"/>
      <c r="H145" s="75"/>
      <c r="I145" s="75"/>
    </row>
    <row r="146" spans="1:9" x14ac:dyDescent="0.6">
      <c r="A146" s="75"/>
      <c r="B146" s="75"/>
      <c r="C146" s="75"/>
      <c r="D146" s="75"/>
      <c r="E146" s="75"/>
      <c r="F146" s="75"/>
      <c r="G146" s="75"/>
      <c r="H146" s="75"/>
      <c r="I146" s="75"/>
    </row>
    <row r="147" spans="1:9" x14ac:dyDescent="0.6">
      <c r="A147" s="75"/>
      <c r="B147" s="75"/>
      <c r="C147" s="75"/>
      <c r="D147" s="75"/>
      <c r="E147" s="75"/>
      <c r="F147" s="75"/>
      <c r="G147" s="75"/>
      <c r="H147" s="75"/>
      <c r="I147" s="75"/>
    </row>
    <row r="148" spans="1:9" x14ac:dyDescent="0.6">
      <c r="A148" s="75"/>
      <c r="B148" s="75"/>
      <c r="C148" s="75"/>
      <c r="D148" s="75"/>
      <c r="E148" s="75"/>
      <c r="F148" s="75"/>
      <c r="G148" s="75"/>
      <c r="H148" s="75"/>
      <c r="I148" s="75"/>
    </row>
  </sheetData>
  <sheetProtection sheet="1" objects="1" scenarios="1"/>
  <mergeCells count="6">
    <mergeCell ref="A14:M14"/>
    <mergeCell ref="A15:E15"/>
    <mergeCell ref="I15:L15"/>
    <mergeCell ref="A4:M4"/>
    <mergeCell ref="A7:M7"/>
    <mergeCell ref="A10:M10"/>
  </mergeCells>
  <phoneticPr fontId="0" type="noConversion"/>
  <printOptions gridLines="1"/>
  <pageMargins left="0.78740157480314965" right="0.78740157480314965" top="0.78740157480314965" bottom="1.62" header="0.51181102362204722" footer="0.51181102362204722"/>
  <pageSetup paperSize="9" scale="91" orientation="landscape" r:id="rId1"/>
  <headerFooter alignWithMargins="0">
    <oddHeader>&amp;C- 1 -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2:O65"/>
  <sheetViews>
    <sheetView showZeros="0" tabSelected="1" topLeftCell="A49" zoomScale="84" zoomScaleNormal="84" workbookViewId="0">
      <selection activeCell="K62" sqref="K62"/>
    </sheetView>
  </sheetViews>
  <sheetFormatPr baseColWidth="10" defaultColWidth="9" defaultRowHeight="15.5" x14ac:dyDescent="0.35"/>
  <cols>
    <col min="1" max="1" width="16.83203125" style="7" customWidth="1"/>
    <col min="2" max="2" width="13.33203125" style="6" bestFit="1" customWidth="1"/>
    <col min="3" max="5" width="11.75" style="6" customWidth="1"/>
    <col min="6" max="8" width="9.25" style="6" customWidth="1"/>
    <col min="9" max="9" width="13.33203125" style="6" customWidth="1"/>
    <col min="10" max="10" width="12.33203125" style="6" bestFit="1" customWidth="1"/>
    <col min="11" max="11" width="9.25" style="6" customWidth="1"/>
    <col min="12" max="13" width="9.33203125" style="6" customWidth="1"/>
    <col min="14" max="14" width="9" style="6"/>
    <col min="15" max="15" width="9.83203125" style="6" bestFit="1" customWidth="1"/>
    <col min="16" max="16384" width="9" style="6"/>
  </cols>
  <sheetData>
    <row r="2" spans="1:13" ht="20" x14ac:dyDescent="0.4">
      <c r="A2" s="92" t="str">
        <f>"MÅLESTATISTIKK ALLE BYGGFAG - 1. HALVÅR "&amp;FORS!$A$14</f>
        <v>MÅLESTATISTIKK ALLE BYGGFAG - 1. HALVÅR 2021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ht="16" thickBot="1" x14ac:dyDescent="0.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35">
      <c r="A4" s="20"/>
      <c r="B4" s="21" t="s">
        <v>3</v>
      </c>
      <c r="C4" s="22"/>
      <c r="D4" s="21" t="s">
        <v>4</v>
      </c>
      <c r="E4" s="22"/>
      <c r="F4" s="21" t="str">
        <f>"Fortjeneste 1. halvår  "&amp;FORS!$A$14-0</f>
        <v>Fortjeneste 1. halvår  2021</v>
      </c>
      <c r="G4" s="23"/>
      <c r="H4" s="22"/>
      <c r="I4" s="21" t="str">
        <f>" 1. halvår  "&amp;FORS!$A$14-1</f>
        <v xml:space="preserve"> 1. halvår  2020</v>
      </c>
      <c r="J4" s="23"/>
      <c r="K4" s="22"/>
      <c r="L4" s="21" t="s">
        <v>22</v>
      </c>
      <c r="M4" s="24"/>
    </row>
    <row r="5" spans="1:13" x14ac:dyDescent="0.35">
      <c r="A5" s="25"/>
      <c r="B5" s="9" t="s">
        <v>5</v>
      </c>
      <c r="C5" s="9" t="s">
        <v>5</v>
      </c>
      <c r="D5" s="9" t="s">
        <v>5</v>
      </c>
      <c r="E5" s="9" t="s">
        <v>5</v>
      </c>
      <c r="F5" s="9" t="s">
        <v>5</v>
      </c>
      <c r="G5" s="9" t="s">
        <v>5</v>
      </c>
      <c r="H5" s="10" t="s">
        <v>26</v>
      </c>
      <c r="I5" s="9" t="s">
        <v>5</v>
      </c>
      <c r="J5" s="9" t="s">
        <v>5</v>
      </c>
      <c r="K5" s="10" t="s">
        <v>24</v>
      </c>
      <c r="L5" s="9" t="s">
        <v>5</v>
      </c>
      <c r="M5" s="26" t="s">
        <v>24</v>
      </c>
    </row>
    <row r="6" spans="1:13" x14ac:dyDescent="0.35">
      <c r="A6" s="27"/>
      <c r="B6" s="11" t="s">
        <v>23</v>
      </c>
      <c r="C6" s="11" t="s">
        <v>25</v>
      </c>
      <c r="D6" s="11" t="s">
        <v>23</v>
      </c>
      <c r="E6" s="11" t="s">
        <v>25</v>
      </c>
      <c r="F6" s="11" t="s">
        <v>23</v>
      </c>
      <c r="G6" s="11" t="s">
        <v>25</v>
      </c>
      <c r="H6" s="12" t="s">
        <v>27</v>
      </c>
      <c r="I6" s="11" t="s">
        <v>23</v>
      </c>
      <c r="J6" s="11" t="s">
        <v>25</v>
      </c>
      <c r="K6" s="12" t="s">
        <v>21</v>
      </c>
      <c r="L6" s="11" t="s">
        <v>23</v>
      </c>
      <c r="M6" s="28" t="s">
        <v>21</v>
      </c>
    </row>
    <row r="7" spans="1:13" x14ac:dyDescent="0.35">
      <c r="A7" s="29" t="s">
        <v>19</v>
      </c>
      <c r="B7" s="5">
        <f>SUMIFS(BETONG!B$7:B$18,BETONG!$A$7:$A$18,ÅRSTOT!$A7)+SUMIFS(TØMRERE!B$7:B$18,TØMRERE!$A$7:$A$18,ÅRSTOT!$A7)+SUMIFS(RØRLEGGERE!B$7:B$18,RØRLEGGERE!$A$7:$A$18,ÅRSTOT!$A7)+SUMIFS(MURERE!B$7:B$18,MURERE!$A$7:$A$18,ÅRSTOT!$A7)+SUMIFS('BLIKK OG VENTILASJON'!B$7:B$18,'BLIKK OG VENTILASJON'!$A$7:$A$18,ÅRSTOT!$A7)+SUMIFS(ISOLATØR!B$7:B$18,ISOLATØR!$A$7:$A$18,ÅRSTOT!$A7)+SUMIFS(MALERE!B$7:B$18,MALERE!$A$7:$A$18,ÅRSTOT!$A7)+SUMIFS(TAKTEKKERE!B$7:B$18,TAKTEKKERE!$A$7:$A$18,ÅRSTOT!$A7)</f>
        <v>13659888</v>
      </c>
      <c r="C7" s="5">
        <f>SUMIFS(BETONG!C$7:C$18,BETONG!$A$7:$A$18,ÅRSTOT!$A7)+SUMIFS(TØMRERE!C$7:C$18,TØMRERE!$A$7:$A$18,ÅRSTOT!$A7)+SUMIFS(RØRLEGGERE!C$7:C$18,RØRLEGGERE!$A$7:$A$18,ÅRSTOT!$A7)+SUMIFS(MURERE!C$7:C$18,MURERE!$A$7:$A$18,ÅRSTOT!$A7)+SUMIFS('BLIKK OG VENTILASJON'!C$7:C$18,'BLIKK OG VENTILASJON'!$A$7:$A$18,ÅRSTOT!$A7)+SUMIFS(ISOLATØR!C$7:C$18,ISOLATØR!$A$7:$A$18,ÅRSTOT!$A7)+SUMIFS(MALERE!C$7:C$18,MALERE!$A$7:$A$18,ÅRSTOT!$A7)+SUMIFS(TAKTEKKERE!C$7:C$18,TAKTEKKERE!$A$7:$A$18,ÅRSTOT!$A7)</f>
        <v>0</v>
      </c>
      <c r="D7" s="5">
        <f>SUMIFS(BETONG!D$7:D$18,BETONG!$A$7:$A$18,ÅRSTOT!$A7)+SUMIFS(TØMRERE!D$7:D$18,TØMRERE!$A$7:$A$18,ÅRSTOT!$A7)+SUMIFS(RØRLEGGERE!D$7:D$18,RØRLEGGERE!$A$7:$A$18,ÅRSTOT!$A7)+SUMIFS(MURERE!D$7:D$18,MURERE!$A$7:$A$18,ÅRSTOT!$A7)+SUMIFS('BLIKK OG VENTILASJON'!D$7:D$18,'BLIKK OG VENTILASJON'!$A$7:$A$18,ÅRSTOT!$A7)+SUMIFS(ISOLATØR!D$7:D$18,ISOLATØR!$A$7:$A$18,ÅRSTOT!$A7)+SUMIFS(MALERE!D$7:D$18,MALERE!$A$7:$A$18,ÅRSTOT!$A7)+SUMIFS(TAKTEKKERE!D$7:D$18,TAKTEKKERE!$A$7:$A$18,ÅRSTOT!$A7)</f>
        <v>44340</v>
      </c>
      <c r="E7" s="5">
        <f>SUMIFS(BETONG!E$7:E$18,BETONG!$A$7:$A$18,ÅRSTOT!$A7)+SUMIFS(TØMRERE!E$7:E$18,TØMRERE!$A$7:$A$18,ÅRSTOT!$A7)+SUMIFS(RØRLEGGERE!E$7:E$18,RØRLEGGERE!$A$7:$A$18,ÅRSTOT!$A7)+SUMIFS(MURERE!E$7:E$18,MURERE!$A$7:$A$18,ÅRSTOT!$A7)+SUMIFS('BLIKK OG VENTILASJON'!E$7:E$18,'BLIKK OG VENTILASJON'!$A$7:$A$18,ÅRSTOT!$A7)+SUMIFS(ISOLATØR!E$7:E$18,ISOLATØR!$A$7:$A$18,ÅRSTOT!$A7)+SUMIFS(MALERE!E$7:E$18,MALERE!$A$7:$A$18,ÅRSTOT!$A7)+SUMIFS(TAKTEKKERE!E$7:E$18,TAKTEKKERE!$A$7:$A$18,ÅRSTOT!$A7)</f>
        <v>0</v>
      </c>
      <c r="F7" s="13">
        <f>IF(D7=0,0,B7/D7)</f>
        <v>308.07144790257104</v>
      </c>
      <c r="G7" s="13">
        <f>IF(E7=0,0,C7/E7)</f>
        <v>0</v>
      </c>
      <c r="H7" s="13">
        <f>IF(D7+E7=0,0,(B7+C7)/(D7+E7))</f>
        <v>308.07144790257104</v>
      </c>
      <c r="I7" s="5">
        <f>SUMIFS(BETONG!I$7:I$18,BETONG!$A$7:$A$18,ÅRSTOT!$A7)+SUMIFS(TØMRERE!I$7:I$18,TØMRERE!$A$7:$A$18,ÅRSTOT!$A7)+SUMIFS(RØRLEGGERE!I$7:I$18,RØRLEGGERE!$A$7:$A$18,ÅRSTOT!$A7)+SUMIFS(MURERE!I$7:I$18,MURERE!$A$7:$A$18,ÅRSTOT!$A7)+SUMIFS('BLIKK OG VENTILASJON'!I$7:I$18,'BLIKK OG VENTILASJON'!$A$7:$A$18,ÅRSTOT!$A7)+SUMIFS(ISOLATØR!I$7:I$18,ISOLATØR!$A$7:$A$18,ÅRSTOT!$A7)+SUMIFS(MALERE!I$7:I$18,MALERE!$A$7:$A$18,ÅRSTOT!$A7)+SUMIFS(TAKTEKKERE!I$7:I$18,TAKTEKKERE!$A$7:$A$18,ÅRSTOT!$A7)</f>
        <v>10620699</v>
      </c>
      <c r="J7" s="5">
        <f>SUMIFS(BETONG!J$7:J$18,BETONG!$A$7:$A$18,ÅRSTOT!$A7)+SUMIFS(TØMRERE!J$7:J$18,TØMRERE!$A$7:$A$18,ÅRSTOT!$A7)+SUMIFS(RØRLEGGERE!J$7:J$18,RØRLEGGERE!$A$7:$A$18,ÅRSTOT!$A7)+SUMIFS(MURERE!J$7:J$18,MURERE!$A$7:$A$18,ÅRSTOT!$A7)+SUMIFS('BLIKK OG VENTILASJON'!J$7:J$18,'BLIKK OG VENTILASJON'!$A$7:$A$18,ÅRSTOT!$A7)+SUMIFS(ISOLATØR!J$7:J$18,ISOLATØR!$A$7:$A$18,ÅRSTOT!$A7)+SUMIFS(MALERE!J$7:J$18,MALERE!$A$7:$A$18,ÅRSTOT!$A7)+SUMIFS(TAKTEKKERE!J$7:J$18,TAKTEKKERE!$A$7:$A$18,ÅRSTOT!$A7)</f>
        <v>330230</v>
      </c>
      <c r="K7" s="14">
        <v>292.78993101973157</v>
      </c>
      <c r="L7" s="15">
        <f>IF(I7=0,0,(B7-I7)/I7)</f>
        <v>0.28615715406302356</v>
      </c>
      <c r="M7" s="35">
        <f>IF(K7=0,0,(H7-K7)/K7)</f>
        <v>5.2192767796409037E-2</v>
      </c>
    </row>
    <row r="8" spans="1:13" x14ac:dyDescent="0.35">
      <c r="A8" s="29" t="s">
        <v>6</v>
      </c>
      <c r="B8" s="5">
        <f>SUMIFS(BETONG!B$7:B$18,BETONG!$A$7:$A$18,ÅRSTOT!$A8)+SUMIFS(TØMRERE!B$7:B$18,TØMRERE!$A$7:$A$18,ÅRSTOT!$A8)+SUMIFS(RØRLEGGERE!B$7:B$18,RØRLEGGERE!$A$7:$A$18,ÅRSTOT!$A8)+SUMIFS(MURERE!B$7:B$18,MURERE!$A$7:$A$18,ÅRSTOT!$A8)+SUMIFS('BLIKK OG VENTILASJON'!B$7:B$18,'BLIKK OG VENTILASJON'!$A$7:$A$18,ÅRSTOT!$A8)+SUMIFS(ISOLATØR!B$7:B$18,ISOLATØR!$A$7:$A$18,ÅRSTOT!$A8)+SUMIFS(MALERE!B$7:B$18,MALERE!$A$7:$A$18,ÅRSTOT!$A8)+SUMIFS(TAKTEKKERE!B$7:B$18,TAKTEKKERE!$A$7:$A$18,ÅRSTOT!$A8)</f>
        <v>32137290.520000003</v>
      </c>
      <c r="C8" s="5">
        <f>SUMIFS(BETONG!C$7:C$18,BETONG!$A$7:$A$18,ÅRSTOT!$A8)+SUMIFS(TØMRERE!C$7:C$18,TØMRERE!$A$7:$A$18,ÅRSTOT!$A8)+SUMIFS(RØRLEGGERE!C$7:C$18,RØRLEGGERE!$A$7:$A$18,ÅRSTOT!$A8)+SUMIFS(MURERE!C$7:C$18,MURERE!$A$7:$A$18,ÅRSTOT!$A8)+SUMIFS('BLIKK OG VENTILASJON'!C$7:C$18,'BLIKK OG VENTILASJON'!$A$7:$A$18,ÅRSTOT!$A8)+SUMIFS(ISOLATØR!C$7:C$18,ISOLATØR!$A$7:$A$18,ÅRSTOT!$A8)+SUMIFS(MALERE!C$7:C$18,MALERE!$A$7:$A$18,ÅRSTOT!$A8)+SUMIFS(TAKTEKKERE!C$7:C$18,TAKTEKKERE!$A$7:$A$18,ÅRSTOT!$A8)</f>
        <v>0</v>
      </c>
      <c r="D8" s="5">
        <f>SUMIFS(BETONG!D$7:D$18,BETONG!$A$7:$A$18,ÅRSTOT!$A8)+SUMIFS(TØMRERE!D$7:D$18,TØMRERE!$A$7:$A$18,ÅRSTOT!$A8)+SUMIFS(RØRLEGGERE!D$7:D$18,RØRLEGGERE!$A$7:$A$18,ÅRSTOT!$A8)+SUMIFS(MURERE!D$7:D$18,MURERE!$A$7:$A$18,ÅRSTOT!$A8)+SUMIFS('BLIKK OG VENTILASJON'!D$7:D$18,'BLIKK OG VENTILASJON'!$A$7:$A$18,ÅRSTOT!$A8)+SUMIFS(ISOLATØR!D$7:D$18,ISOLATØR!$A$7:$A$18,ÅRSTOT!$A8)+SUMIFS(MALERE!D$7:D$18,MALERE!$A$7:$A$18,ÅRSTOT!$A8)+SUMIFS(TAKTEKKERE!D$7:D$18,TAKTEKKERE!$A$7:$A$18,ÅRSTOT!$A8)</f>
        <v>108690.01000000001</v>
      </c>
      <c r="E8" s="5">
        <f>SUMIFS(BETONG!E$7:E$18,BETONG!$A$7:$A$18,ÅRSTOT!$A8)+SUMIFS(TØMRERE!E$7:E$18,TØMRERE!$A$7:$A$18,ÅRSTOT!$A8)+SUMIFS(RØRLEGGERE!E$7:E$18,RØRLEGGERE!$A$7:$A$18,ÅRSTOT!$A8)+SUMIFS(MURERE!E$7:E$18,MURERE!$A$7:$A$18,ÅRSTOT!$A8)+SUMIFS('BLIKK OG VENTILASJON'!E$7:E$18,'BLIKK OG VENTILASJON'!$A$7:$A$18,ÅRSTOT!$A8)+SUMIFS(ISOLATØR!E$7:E$18,ISOLATØR!$A$7:$A$18,ÅRSTOT!$A8)+SUMIFS(MALERE!E$7:E$18,MALERE!$A$7:$A$18,ÅRSTOT!$A8)+SUMIFS(TAKTEKKERE!E$7:E$18,TAKTEKKERE!$A$7:$A$18,ÅRSTOT!$A8)</f>
        <v>0</v>
      </c>
      <c r="F8" s="13">
        <f>IF(D8=0,0,B8/D8)</f>
        <v>295.67842085946995</v>
      </c>
      <c r="G8" s="13">
        <f>IF(E8=0,0,C8/E8)</f>
        <v>0</v>
      </c>
      <c r="H8" s="13">
        <f>IF(D8+E8=0,0,(B8+C8)/(D8+E8))</f>
        <v>295.67842085946995</v>
      </c>
      <c r="I8" s="5">
        <f>SUMIFS(BETONG!I$7:I$18,BETONG!$A$7:$A$18,ÅRSTOT!$A8)+SUMIFS(TØMRERE!I$7:I$18,TØMRERE!$A$7:$A$18,ÅRSTOT!$A8)+SUMIFS(RØRLEGGERE!I$7:I$18,RØRLEGGERE!$A$7:$A$18,ÅRSTOT!$A8)+SUMIFS(MURERE!I$7:I$18,MURERE!$A$7:$A$18,ÅRSTOT!$A8)+SUMIFS('BLIKK OG VENTILASJON'!I$7:I$18,'BLIKK OG VENTILASJON'!$A$7:$A$18,ÅRSTOT!$A8)+SUMIFS(ISOLATØR!I$7:I$18,ISOLATØR!$A$7:$A$18,ÅRSTOT!$A8)+SUMIFS(MALERE!I$7:I$18,MALERE!$A$7:$A$18,ÅRSTOT!$A8)+SUMIFS(TAKTEKKERE!I$7:I$18,TAKTEKKERE!$A$7:$A$18,ÅRSTOT!$A8)</f>
        <v>28112984.920000002</v>
      </c>
      <c r="J8" s="5">
        <f>SUMIFS(BETONG!J$7:J$18,BETONG!$A$7:$A$18,ÅRSTOT!$A8)+SUMIFS(TØMRERE!J$7:J$18,TØMRERE!$A$7:$A$18,ÅRSTOT!$A8)+SUMIFS(RØRLEGGERE!J$7:J$18,RØRLEGGERE!$A$7:$A$18,ÅRSTOT!$A8)+SUMIFS(MURERE!J$7:J$18,MURERE!$A$7:$A$18,ÅRSTOT!$A8)+SUMIFS('BLIKK OG VENTILASJON'!J$7:J$18,'BLIKK OG VENTILASJON'!$A$7:$A$18,ÅRSTOT!$A8)+SUMIFS(ISOLATØR!J$7:J$18,ISOLATØR!$A$7:$A$18,ÅRSTOT!$A8)+SUMIFS(MALERE!J$7:J$18,MALERE!$A$7:$A$18,ÅRSTOT!$A8)+SUMIFS(TAKTEKKERE!J$7:J$18,TAKTEKKERE!$A$7:$A$18,ÅRSTOT!$A8)</f>
        <v>0</v>
      </c>
      <c r="K8" s="14">
        <v>299.83390815839192</v>
      </c>
      <c r="L8" s="15">
        <f>IF(I8=0,0,(B8-I8)/I8)</f>
        <v>0.14314757438428566</v>
      </c>
      <c r="M8" s="35">
        <f>IF(K8=0,0,(H8-K8)/K8)</f>
        <v>-1.3859297383826142E-2</v>
      </c>
    </row>
    <row r="9" spans="1:13" x14ac:dyDescent="0.35">
      <c r="A9" s="29" t="s">
        <v>9</v>
      </c>
      <c r="B9" s="5">
        <f>SUMIFS(BETONG!B$7:B$18,BETONG!$A$7:$A$18,ÅRSTOT!$A9)+SUMIFS(TØMRERE!B$7:B$18,TØMRERE!$A$7:$A$18,ÅRSTOT!$A9)+SUMIFS(RØRLEGGERE!B$7:B$18,RØRLEGGERE!$A$7:$A$18,ÅRSTOT!$A9)+SUMIFS(MURERE!B$7:B$18,MURERE!$A$7:$A$18,ÅRSTOT!$A9)+SUMIFS('BLIKK OG VENTILASJON'!B$7:B$18,'BLIKK OG VENTILASJON'!$A$7:$A$18,ÅRSTOT!$A9)+SUMIFS(ISOLATØR!B$7:B$18,ISOLATØR!$A$7:$A$18,ÅRSTOT!$A9)+SUMIFS(MALERE!B$7:B$18,MALERE!$A$7:$A$18,ÅRSTOT!$A9)+SUMIFS(TAKTEKKERE!B$7:B$18,TAKTEKKERE!$A$7:$A$18,ÅRSTOT!$A9)</f>
        <v>0</v>
      </c>
      <c r="C9" s="5">
        <f>SUMIFS(BETONG!C$7:C$18,BETONG!$A$7:$A$18,ÅRSTOT!$A9)+SUMIFS(TØMRERE!C$7:C$18,TØMRERE!$A$7:$A$18,ÅRSTOT!$A9)+SUMIFS(RØRLEGGERE!C$7:C$18,RØRLEGGERE!$A$7:$A$18,ÅRSTOT!$A9)+SUMIFS(MURERE!C$7:C$18,MURERE!$A$7:$A$18,ÅRSTOT!$A9)+SUMIFS('BLIKK OG VENTILASJON'!C$7:C$18,'BLIKK OG VENTILASJON'!$A$7:$A$18,ÅRSTOT!$A9)+SUMIFS(ISOLATØR!C$7:C$18,ISOLATØR!$A$7:$A$18,ÅRSTOT!$A9)+SUMIFS(MALERE!C$7:C$18,MALERE!$A$7:$A$18,ÅRSTOT!$A9)+SUMIFS(TAKTEKKERE!C$7:C$18,TAKTEKKERE!$A$7:$A$18,ÅRSTOT!$A9)</f>
        <v>0</v>
      </c>
      <c r="D9" s="5">
        <f>SUMIFS(BETONG!D$7:D$18,BETONG!$A$7:$A$18,ÅRSTOT!$A9)+SUMIFS(TØMRERE!D$7:D$18,TØMRERE!$A$7:$A$18,ÅRSTOT!$A9)+SUMIFS(RØRLEGGERE!D$7:D$18,RØRLEGGERE!$A$7:$A$18,ÅRSTOT!$A9)+SUMIFS(MURERE!D$7:D$18,MURERE!$A$7:$A$18,ÅRSTOT!$A9)+SUMIFS('BLIKK OG VENTILASJON'!D$7:D$18,'BLIKK OG VENTILASJON'!$A$7:$A$18,ÅRSTOT!$A9)+SUMIFS(ISOLATØR!D$7:D$18,ISOLATØR!$A$7:$A$18,ÅRSTOT!$A9)+SUMIFS(MALERE!D$7:D$18,MALERE!$A$7:$A$18,ÅRSTOT!$A9)+SUMIFS(TAKTEKKERE!D$7:D$18,TAKTEKKERE!$A$7:$A$18,ÅRSTOT!$A9)</f>
        <v>0</v>
      </c>
      <c r="E9" s="5">
        <f>SUMIFS(BETONG!E$7:E$18,BETONG!$A$7:$A$18,ÅRSTOT!$A9)+SUMIFS(TØMRERE!E$7:E$18,TØMRERE!$A$7:$A$18,ÅRSTOT!$A9)+SUMIFS(RØRLEGGERE!E$7:E$18,RØRLEGGERE!$A$7:$A$18,ÅRSTOT!$A9)+SUMIFS(MURERE!E$7:E$18,MURERE!$A$7:$A$18,ÅRSTOT!$A9)+SUMIFS('BLIKK OG VENTILASJON'!E$7:E$18,'BLIKK OG VENTILASJON'!$A$7:$A$18,ÅRSTOT!$A9)+SUMIFS(ISOLATØR!E$7:E$18,ISOLATØR!$A$7:$A$18,ÅRSTOT!$A9)+SUMIFS(MALERE!E$7:E$18,MALERE!$A$7:$A$18,ÅRSTOT!$A9)+SUMIFS(TAKTEKKERE!E$7:E$18,TAKTEKKERE!$A$7:$A$18,ÅRSTOT!$A9)</f>
        <v>0</v>
      </c>
      <c r="F9" s="13">
        <f t="shared" ref="F9" si="0">IF(D9=0,0,B9/D9)</f>
        <v>0</v>
      </c>
      <c r="G9" s="13">
        <f t="shared" ref="G9" si="1">IF(E9=0,0,C9/E9)</f>
        <v>0</v>
      </c>
      <c r="H9" s="13">
        <f t="shared" ref="H9" si="2">IF(D9+E9=0,0,(B9+C9)/(D9+E9))</f>
        <v>0</v>
      </c>
      <c r="I9" s="5">
        <f>SUMIFS(BETONG!I$7:I$18,BETONG!$A$7:$A$18,ÅRSTOT!$A9)+SUMIFS(TØMRERE!I$7:I$18,TØMRERE!$A$7:$A$18,ÅRSTOT!$A9)+SUMIFS(RØRLEGGERE!I$7:I$18,RØRLEGGERE!$A$7:$A$18,ÅRSTOT!$A9)+SUMIFS(MURERE!I$7:I$18,MURERE!$A$7:$A$18,ÅRSTOT!$A9)+SUMIFS('BLIKK OG VENTILASJON'!I$7:I$18,'BLIKK OG VENTILASJON'!$A$7:$A$18,ÅRSTOT!$A9)+SUMIFS(ISOLATØR!I$7:I$18,ISOLATØR!$A$7:$A$18,ÅRSTOT!$A9)+SUMIFS(MALERE!I$7:I$18,MALERE!$A$7:$A$18,ÅRSTOT!$A9)+SUMIFS(TAKTEKKERE!I$7:I$18,TAKTEKKERE!$A$7:$A$18,ÅRSTOT!$A9)</f>
        <v>0</v>
      </c>
      <c r="J9" s="5">
        <f>SUMIFS(BETONG!J$7:J$18,BETONG!$A$7:$A$18,ÅRSTOT!$A9)+SUMIFS(TØMRERE!J$7:J$18,TØMRERE!$A$7:$A$18,ÅRSTOT!$A9)+SUMIFS(RØRLEGGERE!J$7:J$18,RØRLEGGERE!$A$7:$A$18,ÅRSTOT!$A9)+SUMIFS(MURERE!J$7:J$18,MURERE!$A$7:$A$18,ÅRSTOT!$A9)+SUMIFS('BLIKK OG VENTILASJON'!J$7:J$18,'BLIKK OG VENTILASJON'!$A$7:$A$18,ÅRSTOT!$A9)+SUMIFS(ISOLATØR!J$7:J$18,ISOLATØR!$A$7:$A$18,ÅRSTOT!$A9)+SUMIFS(MALERE!J$7:J$18,MALERE!$A$7:$A$18,ÅRSTOT!$A9)+SUMIFS(TAKTEKKERE!J$7:J$18,TAKTEKKERE!$A$7:$A$18,ÅRSTOT!$A9)</f>
        <v>0</v>
      </c>
      <c r="K9" s="14">
        <v>0</v>
      </c>
      <c r="L9" s="15">
        <f t="shared" ref="L9:L19" si="3">IF(I9=0,0,(B9-I9)/I9)</f>
        <v>0</v>
      </c>
      <c r="M9" s="35">
        <f t="shared" ref="M9:M19" si="4">IF(K9=0,0,(H9-K9)/K9)</f>
        <v>0</v>
      </c>
    </row>
    <row r="10" spans="1:13" x14ac:dyDescent="0.35">
      <c r="A10" s="29" t="s">
        <v>20</v>
      </c>
      <c r="B10" s="5">
        <f>SUMIFS(BETONG!B$7:B$18,BETONG!$A$7:$A$18,ÅRSTOT!$A10)+SUMIFS(TØMRERE!B$7:B$18,TØMRERE!$A$7:$A$18,ÅRSTOT!$A10)+SUMIFS(RØRLEGGERE!B$7:B$18,RØRLEGGERE!$A$7:$A$18,ÅRSTOT!$A10)+SUMIFS(MURERE!B$7:B$18,MURERE!$A$7:$A$18,ÅRSTOT!$A10)+SUMIFS('BLIKK OG VENTILASJON'!B$7:B$18,'BLIKK OG VENTILASJON'!$A$7:$A$18,ÅRSTOT!$A10)+SUMIFS(ISOLATØR!B$7:B$18,ISOLATØR!$A$7:$A$18,ÅRSTOT!$A10)+SUMIFS(MALERE!B$7:B$18,MALERE!$A$7:$A$18,ÅRSTOT!$A10)+SUMIFS(TAKTEKKERE!B$7:B$18,TAKTEKKERE!$A$7:$A$18,ÅRSTOT!$A10)</f>
        <v>0</v>
      </c>
      <c r="C10" s="5">
        <f>SUMIFS(BETONG!C$7:C$18,BETONG!$A$7:$A$18,ÅRSTOT!$A10)+SUMIFS(TØMRERE!C$7:C$18,TØMRERE!$A$7:$A$18,ÅRSTOT!$A10)+SUMIFS(RØRLEGGERE!C$7:C$18,RØRLEGGERE!$A$7:$A$18,ÅRSTOT!$A10)+SUMIFS(MURERE!C$7:C$18,MURERE!$A$7:$A$18,ÅRSTOT!$A10)+SUMIFS('BLIKK OG VENTILASJON'!C$7:C$18,'BLIKK OG VENTILASJON'!$A$7:$A$18,ÅRSTOT!$A10)+SUMIFS(ISOLATØR!C$7:C$18,ISOLATØR!$A$7:$A$18,ÅRSTOT!$A10)+SUMIFS(MALERE!C$7:C$18,MALERE!$A$7:$A$18,ÅRSTOT!$A10)+SUMIFS(TAKTEKKERE!C$7:C$18,TAKTEKKERE!$A$7:$A$18,ÅRSTOT!$A10)</f>
        <v>0</v>
      </c>
      <c r="D10" s="5">
        <f>SUMIFS(BETONG!D$7:D$18,BETONG!$A$7:$A$18,ÅRSTOT!$A10)+SUMIFS(TØMRERE!D$7:D$18,TØMRERE!$A$7:$A$18,ÅRSTOT!$A10)+SUMIFS(RØRLEGGERE!D$7:D$18,RØRLEGGERE!$A$7:$A$18,ÅRSTOT!$A10)+SUMIFS(MURERE!D$7:D$18,MURERE!$A$7:$A$18,ÅRSTOT!$A10)+SUMIFS('BLIKK OG VENTILASJON'!D$7:D$18,'BLIKK OG VENTILASJON'!$A$7:$A$18,ÅRSTOT!$A10)+SUMIFS(ISOLATØR!D$7:D$18,ISOLATØR!$A$7:$A$18,ÅRSTOT!$A10)+SUMIFS(MALERE!D$7:D$18,MALERE!$A$7:$A$18,ÅRSTOT!$A10)+SUMIFS(TAKTEKKERE!D$7:D$18,TAKTEKKERE!$A$7:$A$18,ÅRSTOT!$A10)</f>
        <v>0</v>
      </c>
      <c r="E10" s="5">
        <f>SUMIFS(BETONG!E$7:E$18,BETONG!$A$7:$A$18,ÅRSTOT!$A10)+SUMIFS(TØMRERE!E$7:E$18,TØMRERE!$A$7:$A$18,ÅRSTOT!$A10)+SUMIFS(RØRLEGGERE!E$7:E$18,RØRLEGGERE!$A$7:$A$18,ÅRSTOT!$A10)+SUMIFS(MURERE!E$7:E$18,MURERE!$A$7:$A$18,ÅRSTOT!$A10)+SUMIFS('BLIKK OG VENTILASJON'!E$7:E$18,'BLIKK OG VENTILASJON'!$A$7:$A$18,ÅRSTOT!$A10)+SUMIFS(ISOLATØR!E$7:E$18,ISOLATØR!$A$7:$A$18,ÅRSTOT!$A10)+SUMIFS(MALERE!E$7:E$18,MALERE!$A$7:$A$18,ÅRSTOT!$A10)+SUMIFS(TAKTEKKERE!E$7:E$18,TAKTEKKERE!$A$7:$A$18,ÅRSTOT!$A10)</f>
        <v>0</v>
      </c>
      <c r="F10" s="13">
        <f t="shared" ref="F10:G19" si="5">IF(D10=0,0,B10/D10)</f>
        <v>0</v>
      </c>
      <c r="G10" s="13">
        <f t="shared" si="5"/>
        <v>0</v>
      </c>
      <c r="H10" s="13">
        <f t="shared" ref="H10:H19" si="6">IF(D10+E10=0,0,(B10+C10)/(D10+E10))</f>
        <v>0</v>
      </c>
      <c r="I10" s="5">
        <f>SUMIFS(BETONG!I$7:I$18,BETONG!$A$7:$A$18,ÅRSTOT!$A10)+SUMIFS(TØMRERE!I$7:I$18,TØMRERE!$A$7:$A$18,ÅRSTOT!$A10)+SUMIFS(RØRLEGGERE!I$7:I$18,RØRLEGGERE!$A$7:$A$18,ÅRSTOT!$A10)+SUMIFS(MURERE!I$7:I$18,MURERE!$A$7:$A$18,ÅRSTOT!$A10)+SUMIFS('BLIKK OG VENTILASJON'!I$7:I$18,'BLIKK OG VENTILASJON'!$A$7:$A$18,ÅRSTOT!$A10)+SUMIFS(ISOLATØR!I$7:I$18,ISOLATØR!$A$7:$A$18,ÅRSTOT!$A10)+SUMIFS(MALERE!I$7:I$18,MALERE!$A$7:$A$18,ÅRSTOT!$A10)+SUMIFS(TAKTEKKERE!I$7:I$18,TAKTEKKERE!$A$7:$A$18,ÅRSTOT!$A10)</f>
        <v>0</v>
      </c>
      <c r="J10" s="5">
        <f>SUMIFS(BETONG!J$7:J$18,BETONG!$A$7:$A$18,ÅRSTOT!$A10)+SUMIFS(TØMRERE!J$7:J$18,TØMRERE!$A$7:$A$18,ÅRSTOT!$A10)+SUMIFS(RØRLEGGERE!J$7:J$18,RØRLEGGERE!$A$7:$A$18,ÅRSTOT!$A10)+SUMIFS(MURERE!J$7:J$18,MURERE!$A$7:$A$18,ÅRSTOT!$A10)+SUMIFS('BLIKK OG VENTILASJON'!J$7:J$18,'BLIKK OG VENTILASJON'!$A$7:$A$18,ÅRSTOT!$A10)+SUMIFS(ISOLATØR!J$7:J$18,ISOLATØR!$A$7:$A$18,ÅRSTOT!$A10)+SUMIFS(MALERE!J$7:J$18,MALERE!$A$7:$A$18,ÅRSTOT!$A10)+SUMIFS(TAKTEKKERE!J$7:J$18,TAKTEKKERE!$A$7:$A$18,ÅRSTOT!$A10)</f>
        <v>0</v>
      </c>
      <c r="K10" s="14">
        <v>0</v>
      </c>
      <c r="L10" s="15">
        <f t="shared" si="3"/>
        <v>0</v>
      </c>
      <c r="M10" s="35">
        <f t="shared" si="4"/>
        <v>0</v>
      </c>
    </row>
    <row r="11" spans="1:13" x14ac:dyDescent="0.35">
      <c r="A11" s="29" t="s">
        <v>7</v>
      </c>
      <c r="B11" s="5">
        <f>SUMIFS(BETONG!B$7:B$18,BETONG!$A$7:$A$18,ÅRSTOT!$A11)+SUMIFS(TØMRERE!B$7:B$18,TØMRERE!$A$7:$A$18,ÅRSTOT!$A11)+SUMIFS(RØRLEGGERE!B$7:B$18,RØRLEGGERE!$A$7:$A$18,ÅRSTOT!$A11)+SUMIFS(MURERE!B$7:B$18,MURERE!$A$7:$A$18,ÅRSTOT!$A11)+SUMIFS('BLIKK OG VENTILASJON'!B$7:B$18,'BLIKK OG VENTILASJON'!$A$7:$A$18,ÅRSTOT!$A11)+SUMIFS(ISOLATØR!B$7:B$18,ISOLATØR!$A$7:$A$18,ÅRSTOT!$A11)+SUMIFS(MALERE!B$7:B$18,MALERE!$A$7:$A$18,ÅRSTOT!$A11)+SUMIFS(TAKTEKKERE!B$7:B$18,TAKTEKKERE!$A$7:$A$18,ÅRSTOT!$A11)</f>
        <v>7139951</v>
      </c>
      <c r="C11" s="5">
        <f>SUMIFS(BETONG!C$7:C$18,BETONG!$A$7:$A$18,ÅRSTOT!$A11)+SUMIFS(TØMRERE!C$7:C$18,TØMRERE!$A$7:$A$18,ÅRSTOT!$A11)+SUMIFS(RØRLEGGERE!C$7:C$18,RØRLEGGERE!$A$7:$A$18,ÅRSTOT!$A11)+SUMIFS(MURERE!C$7:C$18,MURERE!$A$7:$A$18,ÅRSTOT!$A11)+SUMIFS('BLIKK OG VENTILASJON'!C$7:C$18,'BLIKK OG VENTILASJON'!$A$7:$A$18,ÅRSTOT!$A11)+SUMIFS(ISOLATØR!C$7:C$18,ISOLATØR!$A$7:$A$18,ÅRSTOT!$A11)+SUMIFS(MALERE!C$7:C$18,MALERE!$A$7:$A$18,ÅRSTOT!$A11)+SUMIFS(TAKTEKKERE!C$7:C$18,TAKTEKKERE!$A$7:$A$18,ÅRSTOT!$A11)</f>
        <v>0</v>
      </c>
      <c r="D11" s="5">
        <f>SUMIFS(BETONG!D$7:D$18,BETONG!$A$7:$A$18,ÅRSTOT!$A11)+SUMIFS(TØMRERE!D$7:D$18,TØMRERE!$A$7:$A$18,ÅRSTOT!$A11)+SUMIFS(RØRLEGGERE!D$7:D$18,RØRLEGGERE!$A$7:$A$18,ÅRSTOT!$A11)+SUMIFS(MURERE!D$7:D$18,MURERE!$A$7:$A$18,ÅRSTOT!$A11)+SUMIFS('BLIKK OG VENTILASJON'!D$7:D$18,'BLIKK OG VENTILASJON'!$A$7:$A$18,ÅRSTOT!$A11)+SUMIFS(ISOLATØR!D$7:D$18,ISOLATØR!$A$7:$A$18,ÅRSTOT!$A11)+SUMIFS(MALERE!D$7:D$18,MALERE!$A$7:$A$18,ÅRSTOT!$A11)+SUMIFS(TAKTEKKERE!D$7:D$18,TAKTEKKERE!$A$7:$A$18,ÅRSTOT!$A11)</f>
        <v>25022.13</v>
      </c>
      <c r="E11" s="5">
        <f>SUMIFS(BETONG!E$7:E$18,BETONG!$A$7:$A$18,ÅRSTOT!$A11)+SUMIFS(TØMRERE!E$7:E$18,TØMRERE!$A$7:$A$18,ÅRSTOT!$A11)+SUMIFS(RØRLEGGERE!E$7:E$18,RØRLEGGERE!$A$7:$A$18,ÅRSTOT!$A11)+SUMIFS(MURERE!E$7:E$18,MURERE!$A$7:$A$18,ÅRSTOT!$A11)+SUMIFS('BLIKK OG VENTILASJON'!E$7:E$18,'BLIKK OG VENTILASJON'!$A$7:$A$18,ÅRSTOT!$A11)+SUMIFS(ISOLATØR!E$7:E$18,ISOLATØR!$A$7:$A$18,ÅRSTOT!$A11)+SUMIFS(MALERE!E$7:E$18,MALERE!$A$7:$A$18,ÅRSTOT!$A11)+SUMIFS(TAKTEKKERE!E$7:E$18,TAKTEKKERE!$A$7:$A$18,ÅRSTOT!$A11)</f>
        <v>0</v>
      </c>
      <c r="F11" s="13">
        <f t="shared" si="5"/>
        <v>285.34545220570749</v>
      </c>
      <c r="G11" s="13">
        <f t="shared" si="5"/>
        <v>0</v>
      </c>
      <c r="H11" s="13">
        <f t="shared" si="6"/>
        <v>285.34545220570749</v>
      </c>
      <c r="I11" s="5">
        <f>SUMIFS(BETONG!I$7:I$18,BETONG!$A$7:$A$18,ÅRSTOT!$A11)+SUMIFS(TØMRERE!I$7:I$18,TØMRERE!$A$7:$A$18,ÅRSTOT!$A11)+SUMIFS(RØRLEGGERE!I$7:I$18,RØRLEGGERE!$A$7:$A$18,ÅRSTOT!$A11)+SUMIFS(MURERE!I$7:I$18,MURERE!$A$7:$A$18,ÅRSTOT!$A11)+SUMIFS('BLIKK OG VENTILASJON'!I$7:I$18,'BLIKK OG VENTILASJON'!$A$7:$A$18,ÅRSTOT!$A11)+SUMIFS(ISOLATØR!I$7:I$18,ISOLATØR!$A$7:$A$18,ÅRSTOT!$A11)+SUMIFS(MALERE!I$7:I$18,MALERE!$A$7:$A$18,ÅRSTOT!$A11)+SUMIFS(TAKTEKKERE!I$7:I$18,TAKTEKKERE!$A$7:$A$18,ÅRSTOT!$A11)</f>
        <v>12167164</v>
      </c>
      <c r="J11" s="5">
        <f>SUMIFS(BETONG!J$7:J$18,BETONG!$A$7:$A$18,ÅRSTOT!$A11)+SUMIFS(TØMRERE!J$7:J$18,TØMRERE!$A$7:$A$18,ÅRSTOT!$A11)+SUMIFS(RØRLEGGERE!J$7:J$18,RØRLEGGERE!$A$7:$A$18,ÅRSTOT!$A11)+SUMIFS(MURERE!J$7:J$18,MURERE!$A$7:$A$18,ÅRSTOT!$A11)+SUMIFS('BLIKK OG VENTILASJON'!J$7:J$18,'BLIKK OG VENTILASJON'!$A$7:$A$18,ÅRSTOT!$A11)+SUMIFS(ISOLATØR!J$7:J$18,ISOLATØR!$A$7:$A$18,ÅRSTOT!$A11)+SUMIFS(MALERE!J$7:J$18,MALERE!$A$7:$A$18,ÅRSTOT!$A11)+SUMIFS(TAKTEKKERE!J$7:J$18,TAKTEKKERE!$A$7:$A$18,ÅRSTOT!$A11)</f>
        <v>0</v>
      </c>
      <c r="K11" s="14">
        <v>284.25960797140385</v>
      </c>
      <c r="L11" s="15">
        <f t="shared" si="3"/>
        <v>-0.41317869965424975</v>
      </c>
      <c r="M11" s="35">
        <f t="shared" si="4"/>
        <v>3.8199033695032409E-3</v>
      </c>
    </row>
    <row r="12" spans="1:13" x14ac:dyDescent="0.35">
      <c r="A12" s="29" t="s">
        <v>8</v>
      </c>
      <c r="B12" s="5">
        <f>SUMIFS(BETONG!B$7:B$18,BETONG!$A$7:$A$18,ÅRSTOT!$A12)+SUMIFS(TØMRERE!B$7:B$18,TØMRERE!$A$7:$A$18,ÅRSTOT!$A12)+SUMIFS(RØRLEGGERE!B$7:B$18,RØRLEGGERE!$A$7:$A$18,ÅRSTOT!$A12)+SUMIFS(MURERE!B$7:B$18,MURERE!$A$7:$A$18,ÅRSTOT!$A12)+SUMIFS('BLIKK OG VENTILASJON'!B$7:B$18,'BLIKK OG VENTILASJON'!$A$7:$A$18,ÅRSTOT!$A12)+SUMIFS(ISOLATØR!B$7:B$18,ISOLATØR!$A$7:$A$18,ÅRSTOT!$A12)+SUMIFS(MALERE!B$7:B$18,MALERE!$A$7:$A$18,ÅRSTOT!$A12)+SUMIFS(TAKTEKKERE!B$7:B$18,TAKTEKKERE!$A$7:$A$18,ÅRSTOT!$A12)</f>
        <v>11796373</v>
      </c>
      <c r="C12" s="5">
        <f>SUMIFS(BETONG!C$7:C$18,BETONG!$A$7:$A$18,ÅRSTOT!$A12)+SUMIFS(TØMRERE!C$7:C$18,TØMRERE!$A$7:$A$18,ÅRSTOT!$A12)+SUMIFS(RØRLEGGERE!C$7:C$18,RØRLEGGERE!$A$7:$A$18,ÅRSTOT!$A12)+SUMIFS(MURERE!C$7:C$18,MURERE!$A$7:$A$18,ÅRSTOT!$A12)+SUMIFS('BLIKK OG VENTILASJON'!C$7:C$18,'BLIKK OG VENTILASJON'!$A$7:$A$18,ÅRSTOT!$A12)+SUMIFS(ISOLATØR!C$7:C$18,ISOLATØR!$A$7:$A$18,ÅRSTOT!$A12)+SUMIFS(MALERE!C$7:C$18,MALERE!$A$7:$A$18,ÅRSTOT!$A12)+SUMIFS(TAKTEKKERE!C$7:C$18,TAKTEKKERE!$A$7:$A$18,ÅRSTOT!$A12)</f>
        <v>438619</v>
      </c>
      <c r="D12" s="5">
        <f>SUMIFS(BETONG!D$7:D$18,BETONG!$A$7:$A$18,ÅRSTOT!$A12)+SUMIFS(TØMRERE!D$7:D$18,TØMRERE!$A$7:$A$18,ÅRSTOT!$A12)+SUMIFS(RØRLEGGERE!D$7:D$18,RØRLEGGERE!$A$7:$A$18,ÅRSTOT!$A12)+SUMIFS(MURERE!D$7:D$18,MURERE!$A$7:$A$18,ÅRSTOT!$A12)+SUMIFS('BLIKK OG VENTILASJON'!D$7:D$18,'BLIKK OG VENTILASJON'!$A$7:$A$18,ÅRSTOT!$A12)+SUMIFS(ISOLATØR!D$7:D$18,ISOLATØR!$A$7:$A$18,ÅRSTOT!$A12)+SUMIFS(MALERE!D$7:D$18,MALERE!$A$7:$A$18,ÅRSTOT!$A12)+SUMIFS(TAKTEKKERE!D$7:D$18,TAKTEKKERE!$A$7:$A$18,ÅRSTOT!$A12)</f>
        <v>35780.910000000003</v>
      </c>
      <c r="E12" s="5">
        <f>SUMIFS(BETONG!E$7:E$18,BETONG!$A$7:$A$18,ÅRSTOT!$A12)+SUMIFS(TØMRERE!E$7:E$18,TØMRERE!$A$7:$A$18,ÅRSTOT!$A12)+SUMIFS(RØRLEGGERE!E$7:E$18,RØRLEGGERE!$A$7:$A$18,ÅRSTOT!$A12)+SUMIFS(MURERE!E$7:E$18,MURERE!$A$7:$A$18,ÅRSTOT!$A12)+SUMIFS('BLIKK OG VENTILASJON'!E$7:E$18,'BLIKK OG VENTILASJON'!$A$7:$A$18,ÅRSTOT!$A12)+SUMIFS(ISOLATØR!E$7:E$18,ISOLATØR!$A$7:$A$18,ÅRSTOT!$A12)+SUMIFS(MALERE!E$7:E$18,MALERE!$A$7:$A$18,ÅRSTOT!$A12)+SUMIFS(TAKTEKKERE!E$7:E$18,TAKTEKKERE!$A$7:$A$18,ÅRSTOT!$A12)</f>
        <v>2226</v>
      </c>
      <c r="F12" s="13">
        <f t="shared" si="5"/>
        <v>329.68342616216296</v>
      </c>
      <c r="G12" s="13">
        <f t="shared" si="5"/>
        <v>197.04357592093442</v>
      </c>
      <c r="H12" s="13">
        <f t="shared" si="6"/>
        <v>321.91493599453361</v>
      </c>
      <c r="I12" s="5">
        <f>SUMIFS(BETONG!I$7:I$18,BETONG!$A$7:$A$18,ÅRSTOT!$A12)+SUMIFS(TØMRERE!I$7:I$18,TØMRERE!$A$7:$A$18,ÅRSTOT!$A12)+SUMIFS(RØRLEGGERE!I$7:I$18,RØRLEGGERE!$A$7:$A$18,ÅRSTOT!$A12)+SUMIFS(MURERE!I$7:I$18,MURERE!$A$7:$A$18,ÅRSTOT!$A12)+SUMIFS('BLIKK OG VENTILASJON'!I$7:I$18,'BLIKK OG VENTILASJON'!$A$7:$A$18,ÅRSTOT!$A12)+SUMIFS(ISOLATØR!I$7:I$18,ISOLATØR!$A$7:$A$18,ÅRSTOT!$A12)+SUMIFS(MALERE!I$7:I$18,MALERE!$A$7:$A$18,ÅRSTOT!$A12)+SUMIFS(TAKTEKKERE!I$7:I$18,TAKTEKKERE!$A$7:$A$18,ÅRSTOT!$A12)</f>
        <v>15133578</v>
      </c>
      <c r="J12" s="5">
        <f>SUMIFS(BETONG!J$7:J$18,BETONG!$A$7:$A$18,ÅRSTOT!$A12)+SUMIFS(TØMRERE!J$7:J$18,TØMRERE!$A$7:$A$18,ÅRSTOT!$A12)+SUMIFS(RØRLEGGERE!J$7:J$18,RØRLEGGERE!$A$7:$A$18,ÅRSTOT!$A12)+SUMIFS(MURERE!J$7:J$18,MURERE!$A$7:$A$18,ÅRSTOT!$A12)+SUMIFS('BLIKK OG VENTILASJON'!J$7:J$18,'BLIKK OG VENTILASJON'!$A$7:$A$18,ÅRSTOT!$A12)+SUMIFS(ISOLATØR!J$7:J$18,ISOLATØR!$A$7:$A$18,ÅRSTOT!$A12)+SUMIFS(MALERE!J$7:J$18,MALERE!$A$7:$A$18,ÅRSTOT!$A12)+SUMIFS(TAKTEKKERE!J$7:J$18,TAKTEKKERE!$A$7:$A$18,ÅRSTOT!$A12)</f>
        <v>629711</v>
      </c>
      <c r="K12" s="14">
        <v>331.95725467981021</v>
      </c>
      <c r="L12" s="15">
        <f t="shared" si="3"/>
        <v>-0.22051658900492666</v>
      </c>
      <c r="M12" s="35">
        <f t="shared" si="4"/>
        <v>-3.0251842801155015E-2</v>
      </c>
    </row>
    <row r="13" spans="1:13" x14ac:dyDescent="0.35">
      <c r="A13" s="29" t="s">
        <v>10</v>
      </c>
      <c r="B13" s="5">
        <f>SUMIFS(BETONG!B$7:B$18,BETONG!$A$7:$A$18,ÅRSTOT!$A13)+SUMIFS(TØMRERE!B$7:B$18,TØMRERE!$A$7:$A$18,ÅRSTOT!$A13)+SUMIFS(RØRLEGGERE!B$7:B$18,RØRLEGGERE!$A$7:$A$18,ÅRSTOT!$A13)+SUMIFS(MURERE!B$7:B$18,MURERE!$A$7:$A$18,ÅRSTOT!$A13)+SUMIFS('BLIKK OG VENTILASJON'!B$7:B$18,'BLIKK OG VENTILASJON'!$A$7:$A$18,ÅRSTOT!$A13)+SUMIFS(ISOLATØR!B$7:B$18,ISOLATØR!$A$7:$A$18,ÅRSTOT!$A13)+SUMIFS(MALERE!B$7:B$18,MALERE!$A$7:$A$18,ÅRSTOT!$A13)+SUMIFS(TAKTEKKERE!B$7:B$18,TAKTEKKERE!$A$7:$A$18,ÅRSTOT!$A13)</f>
        <v>37531607.339999996</v>
      </c>
      <c r="C13" s="5">
        <f>SUMIFS(BETONG!C$7:C$18,BETONG!$A$7:$A$18,ÅRSTOT!$A13)+SUMIFS(TØMRERE!C$7:C$18,TØMRERE!$A$7:$A$18,ÅRSTOT!$A13)+SUMIFS(RØRLEGGERE!C$7:C$18,RØRLEGGERE!$A$7:$A$18,ÅRSTOT!$A13)+SUMIFS(MURERE!C$7:C$18,MURERE!$A$7:$A$18,ÅRSTOT!$A13)+SUMIFS('BLIKK OG VENTILASJON'!C$7:C$18,'BLIKK OG VENTILASJON'!$A$7:$A$18,ÅRSTOT!$A13)+SUMIFS(ISOLATØR!C$7:C$18,ISOLATØR!$A$7:$A$18,ÅRSTOT!$A13)+SUMIFS(MALERE!C$7:C$18,MALERE!$A$7:$A$18,ÅRSTOT!$A13)+SUMIFS(TAKTEKKERE!C$7:C$18,TAKTEKKERE!$A$7:$A$18,ÅRSTOT!$A13)</f>
        <v>0</v>
      </c>
      <c r="D13" s="5">
        <f>SUMIFS(BETONG!D$7:D$18,BETONG!$A$7:$A$18,ÅRSTOT!$A13)+SUMIFS(TØMRERE!D$7:D$18,TØMRERE!$A$7:$A$18,ÅRSTOT!$A13)+SUMIFS(RØRLEGGERE!D$7:D$18,RØRLEGGERE!$A$7:$A$18,ÅRSTOT!$A13)+SUMIFS(MURERE!D$7:D$18,MURERE!$A$7:$A$18,ÅRSTOT!$A13)+SUMIFS('BLIKK OG VENTILASJON'!D$7:D$18,'BLIKK OG VENTILASJON'!$A$7:$A$18,ÅRSTOT!$A13)+SUMIFS(ISOLATØR!D$7:D$18,ISOLATØR!$A$7:$A$18,ÅRSTOT!$A13)+SUMIFS(MALERE!D$7:D$18,MALERE!$A$7:$A$18,ÅRSTOT!$A13)+SUMIFS(TAKTEKKERE!D$7:D$18,TAKTEKKERE!$A$7:$A$18,ÅRSTOT!$A13)</f>
        <v>114758.03</v>
      </c>
      <c r="E13" s="5">
        <f>SUMIFS(BETONG!E$7:E$18,BETONG!$A$7:$A$18,ÅRSTOT!$A13)+SUMIFS(TØMRERE!E$7:E$18,TØMRERE!$A$7:$A$18,ÅRSTOT!$A13)+SUMIFS(RØRLEGGERE!E$7:E$18,RØRLEGGERE!$A$7:$A$18,ÅRSTOT!$A13)+SUMIFS(MURERE!E$7:E$18,MURERE!$A$7:$A$18,ÅRSTOT!$A13)+SUMIFS('BLIKK OG VENTILASJON'!E$7:E$18,'BLIKK OG VENTILASJON'!$A$7:$A$18,ÅRSTOT!$A13)+SUMIFS(ISOLATØR!E$7:E$18,ISOLATØR!$A$7:$A$18,ÅRSTOT!$A13)+SUMIFS(MALERE!E$7:E$18,MALERE!$A$7:$A$18,ÅRSTOT!$A13)+SUMIFS(TAKTEKKERE!E$7:E$18,TAKTEKKERE!$A$7:$A$18,ÅRSTOT!$A13)</f>
        <v>0</v>
      </c>
      <c r="F13" s="13">
        <f t="shared" si="5"/>
        <v>327.04994447883075</v>
      </c>
      <c r="G13" s="13">
        <f t="shared" si="5"/>
        <v>0</v>
      </c>
      <c r="H13" s="13">
        <f t="shared" si="6"/>
        <v>327.04994447883075</v>
      </c>
      <c r="I13" s="5">
        <f>SUMIFS(BETONG!I$7:I$18,BETONG!$A$7:$A$18,ÅRSTOT!$A13)+SUMIFS(TØMRERE!I$7:I$18,TØMRERE!$A$7:$A$18,ÅRSTOT!$A13)+SUMIFS(RØRLEGGERE!I$7:I$18,RØRLEGGERE!$A$7:$A$18,ÅRSTOT!$A13)+SUMIFS(MURERE!I$7:I$18,MURERE!$A$7:$A$18,ÅRSTOT!$A13)+SUMIFS('BLIKK OG VENTILASJON'!I$7:I$18,'BLIKK OG VENTILASJON'!$A$7:$A$18,ÅRSTOT!$A13)+SUMIFS(ISOLATØR!I$7:I$18,ISOLATØR!$A$7:$A$18,ÅRSTOT!$A13)+SUMIFS(MALERE!I$7:I$18,MALERE!$A$7:$A$18,ÅRSTOT!$A13)+SUMIFS(TAKTEKKERE!I$7:I$18,TAKTEKKERE!$A$7:$A$18,ÅRSTOT!$A13)</f>
        <v>13507839.1</v>
      </c>
      <c r="J13" s="5">
        <f>SUMIFS(BETONG!J$7:J$18,BETONG!$A$7:$A$18,ÅRSTOT!$A13)+SUMIFS(TØMRERE!J$7:J$18,TØMRERE!$A$7:$A$18,ÅRSTOT!$A13)+SUMIFS(RØRLEGGERE!J$7:J$18,RØRLEGGERE!$A$7:$A$18,ÅRSTOT!$A13)+SUMIFS(MURERE!J$7:J$18,MURERE!$A$7:$A$18,ÅRSTOT!$A13)+SUMIFS('BLIKK OG VENTILASJON'!J$7:J$18,'BLIKK OG VENTILASJON'!$A$7:$A$18,ÅRSTOT!$A13)+SUMIFS(ISOLATØR!J$7:J$18,ISOLATØR!$A$7:$A$18,ÅRSTOT!$A13)+SUMIFS(MALERE!J$7:J$18,MALERE!$A$7:$A$18,ÅRSTOT!$A13)+SUMIFS(TAKTEKKERE!J$7:J$18,TAKTEKKERE!$A$7:$A$18,ÅRSTOT!$A13)</f>
        <v>0</v>
      </c>
      <c r="K13" s="14">
        <v>333.350256876233</v>
      </c>
      <c r="L13" s="15">
        <f t="shared" si="3"/>
        <v>1.7785056560231012</v>
      </c>
      <c r="M13" s="35">
        <f t="shared" si="4"/>
        <v>-1.8899977628460161E-2</v>
      </c>
    </row>
    <row r="14" spans="1:13" x14ac:dyDescent="0.35">
      <c r="A14" s="29" t="s">
        <v>11</v>
      </c>
      <c r="B14" s="4">
        <f>SUMIFS(BETONG!B$7:B$18,BETONG!$A$7:$A$18,ÅRSTOT!$A14)+SUMIFS(TØMRERE!B$7:B$18,TØMRERE!$A$7:$A$18,ÅRSTOT!$A14)+SUMIFS(RØRLEGGERE!B$7:B$18,RØRLEGGERE!$A$7:$A$18,ÅRSTOT!$A14)+SUMIFS(MURERE!B$7:B$18,MURERE!$A$7:$A$18,ÅRSTOT!$A14)+SUMIFS('BLIKK OG VENTILASJON'!B$7:B$18,'BLIKK OG VENTILASJON'!$A$7:$A$18,ÅRSTOT!$A14)+SUMIFS(ISOLATØR!B$7:B$18,ISOLATØR!$A$7:$A$18,ÅRSTOT!$A14)+SUMIFS(MALERE!B$7:B$18,MALERE!$A$7:$A$18,ÅRSTOT!$A14)+SUMIFS(TAKTEKKERE!B$7:B$18,TAKTEKKERE!$A$7:$A$18,ÅRSTOT!$A14)</f>
        <v>4461131.5</v>
      </c>
      <c r="C14" s="5">
        <f>SUMIFS(BETONG!C$7:C$18,BETONG!$A$7:$A$18,ÅRSTOT!$A14)+SUMIFS(TØMRERE!C$7:C$18,TØMRERE!$A$7:$A$18,ÅRSTOT!$A14)+SUMIFS(RØRLEGGERE!C$7:C$18,RØRLEGGERE!$A$7:$A$18,ÅRSTOT!$A14)+SUMIFS(MURERE!C$7:C$18,MURERE!$A$7:$A$18,ÅRSTOT!$A14)+SUMIFS('BLIKK OG VENTILASJON'!C$7:C$18,'BLIKK OG VENTILASJON'!$A$7:$A$18,ÅRSTOT!$A14)+SUMIFS(ISOLATØR!C$7:C$18,ISOLATØR!$A$7:$A$18,ÅRSTOT!$A14)+SUMIFS(MALERE!C$7:C$18,MALERE!$A$7:$A$18,ÅRSTOT!$A14)+SUMIFS(TAKTEKKERE!C$7:C$18,TAKTEKKERE!$A$7:$A$18,ÅRSTOT!$A14)</f>
        <v>0</v>
      </c>
      <c r="D14" s="5">
        <f>SUMIFS(BETONG!D$7:D$18,BETONG!$A$7:$A$18,ÅRSTOT!$A14)+SUMIFS(TØMRERE!D$7:D$18,TØMRERE!$A$7:$A$18,ÅRSTOT!$A14)+SUMIFS(RØRLEGGERE!D$7:D$18,RØRLEGGERE!$A$7:$A$18,ÅRSTOT!$A14)+SUMIFS(MURERE!D$7:D$18,MURERE!$A$7:$A$18,ÅRSTOT!$A14)+SUMIFS('BLIKK OG VENTILASJON'!D$7:D$18,'BLIKK OG VENTILASJON'!$A$7:$A$18,ÅRSTOT!$A14)+SUMIFS(ISOLATØR!D$7:D$18,ISOLATØR!$A$7:$A$18,ÅRSTOT!$A14)+SUMIFS(MALERE!D$7:D$18,MALERE!$A$7:$A$18,ÅRSTOT!$A14)+SUMIFS(TAKTEKKERE!D$7:D$18,TAKTEKKERE!$A$7:$A$18,ÅRSTOT!$A14)</f>
        <v>13747</v>
      </c>
      <c r="E14" s="5">
        <f>SUMIFS(BETONG!E$7:E$18,BETONG!$A$7:$A$18,ÅRSTOT!$A14)+SUMIFS(TØMRERE!E$7:E$18,TØMRERE!$A$7:$A$18,ÅRSTOT!$A14)+SUMIFS(RØRLEGGERE!E$7:E$18,RØRLEGGERE!$A$7:$A$18,ÅRSTOT!$A14)+SUMIFS(MURERE!E$7:E$18,MURERE!$A$7:$A$18,ÅRSTOT!$A14)+SUMIFS('BLIKK OG VENTILASJON'!E$7:E$18,'BLIKK OG VENTILASJON'!$A$7:$A$18,ÅRSTOT!$A14)+SUMIFS(ISOLATØR!E$7:E$18,ISOLATØR!$A$7:$A$18,ÅRSTOT!$A14)+SUMIFS(MALERE!E$7:E$18,MALERE!$A$7:$A$18,ÅRSTOT!$A14)+SUMIFS(TAKTEKKERE!E$7:E$18,TAKTEKKERE!$A$7:$A$18,ÅRSTOT!$A14)</f>
        <v>0</v>
      </c>
      <c r="F14" s="13">
        <f t="shared" si="5"/>
        <v>324.51673092311052</v>
      </c>
      <c r="G14" s="13">
        <f t="shared" si="5"/>
        <v>0</v>
      </c>
      <c r="H14" s="13">
        <f t="shared" si="6"/>
        <v>324.51673092311052</v>
      </c>
      <c r="I14" s="5">
        <f>SUMIFS(BETONG!I$7:I$18,BETONG!$A$7:$A$18,ÅRSTOT!$A14)+SUMIFS(TØMRERE!I$7:I$18,TØMRERE!$A$7:$A$18,ÅRSTOT!$A14)+SUMIFS(RØRLEGGERE!I$7:I$18,RØRLEGGERE!$A$7:$A$18,ÅRSTOT!$A14)+SUMIFS(MURERE!I$7:I$18,MURERE!$A$7:$A$18,ÅRSTOT!$A14)+SUMIFS('BLIKK OG VENTILASJON'!I$7:I$18,'BLIKK OG VENTILASJON'!$A$7:$A$18,ÅRSTOT!$A14)+SUMIFS(ISOLATØR!I$7:I$18,ISOLATØR!$A$7:$A$18,ÅRSTOT!$A14)+SUMIFS(MALERE!I$7:I$18,MALERE!$A$7:$A$18,ÅRSTOT!$A14)+SUMIFS(TAKTEKKERE!I$7:I$18,TAKTEKKERE!$A$7:$A$18,ÅRSTOT!$A14)</f>
        <v>5391913.6500000004</v>
      </c>
      <c r="J14" s="5">
        <f>SUMIFS(BETONG!J$7:J$18,BETONG!$A$7:$A$18,ÅRSTOT!$A14)+SUMIFS(TØMRERE!J$7:J$18,TØMRERE!$A$7:$A$18,ÅRSTOT!$A14)+SUMIFS(RØRLEGGERE!J$7:J$18,RØRLEGGERE!$A$7:$A$18,ÅRSTOT!$A14)+SUMIFS(MURERE!J$7:J$18,MURERE!$A$7:$A$18,ÅRSTOT!$A14)+SUMIFS('BLIKK OG VENTILASJON'!J$7:J$18,'BLIKK OG VENTILASJON'!$A$7:$A$18,ÅRSTOT!$A14)+SUMIFS(ISOLATØR!J$7:J$18,ISOLATØR!$A$7:$A$18,ÅRSTOT!$A14)+SUMIFS(MALERE!J$7:J$18,MALERE!$A$7:$A$18,ÅRSTOT!$A14)+SUMIFS(TAKTEKKERE!J$7:J$18,TAKTEKKERE!$A$7:$A$18,ÅRSTOT!$A14)</f>
        <v>0</v>
      </c>
      <c r="K14" s="14">
        <v>293.07860578883003</v>
      </c>
      <c r="L14" s="15">
        <f t="shared" si="3"/>
        <v>-0.17262556680595215</v>
      </c>
      <c r="M14" s="35">
        <f t="shared" si="4"/>
        <v>0.10726857748508735</v>
      </c>
    </row>
    <row r="15" spans="1:13" x14ac:dyDescent="0.35">
      <c r="A15" s="29" t="s">
        <v>12</v>
      </c>
      <c r="B15" s="5">
        <f>SUMIFS(BETONG!B$7:B$18,BETONG!$A$7:$A$18,ÅRSTOT!$A15)+SUMIFS(TØMRERE!B$7:B$18,TØMRERE!$A$7:$A$18,ÅRSTOT!$A15)+SUMIFS(RØRLEGGERE!B$7:B$18,RØRLEGGERE!$A$7:$A$18,ÅRSTOT!$A15)+SUMIFS(MURERE!B$7:B$18,MURERE!$A$7:$A$18,ÅRSTOT!$A15)+SUMIFS('BLIKK OG VENTILASJON'!B$7:B$18,'BLIKK OG VENTILASJON'!$A$7:$A$18,ÅRSTOT!$A15)+SUMIFS(ISOLATØR!B$7:B$18,ISOLATØR!$A$7:$A$18,ÅRSTOT!$A15)+SUMIFS(MALERE!B$7:B$18,MALERE!$A$7:$A$18,ÅRSTOT!$A15)+SUMIFS(TAKTEKKERE!B$7:B$18,TAKTEKKERE!$A$7:$A$18,ÅRSTOT!$A15)</f>
        <v>14382440.640000001</v>
      </c>
      <c r="C15" s="5">
        <f>SUMIFS(BETONG!C$7:C$18,BETONG!$A$7:$A$18,ÅRSTOT!$A15)+SUMIFS(TØMRERE!C$7:C$18,TØMRERE!$A$7:$A$18,ÅRSTOT!$A15)+SUMIFS(RØRLEGGERE!C$7:C$18,RØRLEGGERE!$A$7:$A$18,ÅRSTOT!$A15)+SUMIFS(MURERE!C$7:C$18,MURERE!$A$7:$A$18,ÅRSTOT!$A15)+SUMIFS('BLIKK OG VENTILASJON'!C$7:C$18,'BLIKK OG VENTILASJON'!$A$7:$A$18,ÅRSTOT!$A15)+SUMIFS(ISOLATØR!C$7:C$18,ISOLATØR!$A$7:$A$18,ÅRSTOT!$A15)+SUMIFS(MALERE!C$7:C$18,MALERE!$A$7:$A$18,ÅRSTOT!$A15)+SUMIFS(TAKTEKKERE!C$7:C$18,TAKTEKKERE!$A$7:$A$18,ÅRSTOT!$A15)</f>
        <v>2568097</v>
      </c>
      <c r="D15" s="5">
        <f>SUMIFS(BETONG!D$7:D$18,BETONG!$A$7:$A$18,ÅRSTOT!$A15)+SUMIFS(TØMRERE!D$7:D$18,TØMRERE!$A$7:$A$18,ÅRSTOT!$A15)+SUMIFS(RØRLEGGERE!D$7:D$18,RØRLEGGERE!$A$7:$A$18,ÅRSTOT!$A15)+SUMIFS(MURERE!D$7:D$18,MURERE!$A$7:$A$18,ÅRSTOT!$A15)+SUMIFS('BLIKK OG VENTILASJON'!D$7:D$18,'BLIKK OG VENTILASJON'!$A$7:$A$18,ÅRSTOT!$A15)+SUMIFS(ISOLATØR!D$7:D$18,ISOLATØR!$A$7:$A$18,ÅRSTOT!$A15)+SUMIFS(MALERE!D$7:D$18,MALERE!$A$7:$A$18,ÅRSTOT!$A15)+SUMIFS(TAKTEKKERE!D$7:D$18,TAKTEKKERE!$A$7:$A$18,ÅRSTOT!$A15)</f>
        <v>42775.4</v>
      </c>
      <c r="E15" s="5">
        <f>SUMIFS(BETONG!E$7:E$18,BETONG!$A$7:$A$18,ÅRSTOT!$A15)+SUMIFS(TØMRERE!E$7:E$18,TØMRERE!$A$7:$A$18,ÅRSTOT!$A15)+SUMIFS(RØRLEGGERE!E$7:E$18,RØRLEGGERE!$A$7:$A$18,ÅRSTOT!$A15)+SUMIFS(MURERE!E$7:E$18,MURERE!$A$7:$A$18,ÅRSTOT!$A15)+SUMIFS('BLIKK OG VENTILASJON'!E$7:E$18,'BLIKK OG VENTILASJON'!$A$7:$A$18,ÅRSTOT!$A15)+SUMIFS(ISOLATØR!E$7:E$18,ISOLATØR!$A$7:$A$18,ÅRSTOT!$A15)+SUMIFS(MALERE!E$7:E$18,MALERE!$A$7:$A$18,ÅRSTOT!$A15)+SUMIFS(TAKTEKKERE!E$7:E$18,TAKTEKKERE!$A$7:$A$18,ÅRSTOT!$A15)</f>
        <v>11080.81</v>
      </c>
      <c r="F15" s="13">
        <f t="shared" si="5"/>
        <v>336.23158731420398</v>
      </c>
      <c r="G15" s="13">
        <f t="shared" si="5"/>
        <v>231.760764781636</v>
      </c>
      <c r="H15" s="13">
        <f t="shared" si="6"/>
        <v>314.73691966070396</v>
      </c>
      <c r="I15" s="5">
        <f>SUMIFS(BETONG!I$7:I$18,BETONG!$A$7:$A$18,ÅRSTOT!$A15)+SUMIFS(TØMRERE!I$7:I$18,TØMRERE!$A$7:$A$18,ÅRSTOT!$A15)+SUMIFS(RØRLEGGERE!I$7:I$18,RØRLEGGERE!$A$7:$A$18,ÅRSTOT!$A15)+SUMIFS(MURERE!I$7:I$18,MURERE!$A$7:$A$18,ÅRSTOT!$A15)+SUMIFS('BLIKK OG VENTILASJON'!I$7:I$18,'BLIKK OG VENTILASJON'!$A$7:$A$18,ÅRSTOT!$A15)+SUMIFS(ISOLATØR!I$7:I$18,ISOLATØR!$A$7:$A$18,ÅRSTOT!$A15)+SUMIFS(MALERE!I$7:I$18,MALERE!$A$7:$A$18,ÅRSTOT!$A15)+SUMIFS(TAKTEKKERE!I$7:I$18,TAKTEKKERE!$A$7:$A$18,ÅRSTOT!$A15)</f>
        <v>26445934.600000001</v>
      </c>
      <c r="J15" s="5">
        <f>SUMIFS(BETONG!J$7:J$18,BETONG!$A$7:$A$18,ÅRSTOT!$A15)+SUMIFS(TØMRERE!J$7:J$18,TØMRERE!$A$7:$A$18,ÅRSTOT!$A15)+SUMIFS(RØRLEGGERE!J$7:J$18,RØRLEGGERE!$A$7:$A$18,ÅRSTOT!$A15)+SUMIFS(MURERE!J$7:J$18,MURERE!$A$7:$A$18,ÅRSTOT!$A15)+SUMIFS('BLIKK OG VENTILASJON'!J$7:J$18,'BLIKK OG VENTILASJON'!$A$7:$A$18,ÅRSTOT!$A15)+SUMIFS(ISOLATØR!J$7:J$18,ISOLATØR!$A$7:$A$18,ÅRSTOT!$A15)+SUMIFS(MALERE!J$7:J$18,MALERE!$A$7:$A$18,ÅRSTOT!$A15)+SUMIFS(TAKTEKKERE!J$7:J$18,TAKTEKKERE!$A$7:$A$18,ÅRSTOT!$A15)</f>
        <v>265600</v>
      </c>
      <c r="K15" s="14">
        <v>305.04981585003054</v>
      </c>
      <c r="L15" s="15">
        <f t="shared" si="3"/>
        <v>-0.45615684007628154</v>
      </c>
      <c r="M15" s="35">
        <f t="shared" si="4"/>
        <v>3.1755809403392073E-2</v>
      </c>
    </row>
    <row r="16" spans="1:13" x14ac:dyDescent="0.35">
      <c r="A16" s="29" t="s">
        <v>13</v>
      </c>
      <c r="B16" s="5">
        <f>SUMIFS(BETONG!B$7:B$18,BETONG!$A$7:$A$18,ÅRSTOT!$A16)+SUMIFS(TØMRERE!B$7:B$18,TØMRERE!$A$7:$A$18,ÅRSTOT!$A16)+SUMIFS(RØRLEGGERE!B$7:B$18,RØRLEGGERE!$A$7:$A$18,ÅRSTOT!$A16)+SUMIFS(MURERE!B$7:B$18,MURERE!$A$7:$A$18,ÅRSTOT!$A16)+SUMIFS('BLIKK OG VENTILASJON'!B$7:B$18,'BLIKK OG VENTILASJON'!$A$7:$A$18,ÅRSTOT!$A16)+SUMIFS(ISOLATØR!B$7:B$18,ISOLATØR!$A$7:$A$18,ÅRSTOT!$A16)+SUMIFS(MALERE!B$7:B$18,MALERE!$A$7:$A$18,ÅRSTOT!$A16)+SUMIFS(TAKTEKKERE!B$7:B$18,TAKTEKKERE!$A$7:$A$18,ÅRSTOT!$A16)</f>
        <v>158804706.35000002</v>
      </c>
      <c r="C16" s="5">
        <f>SUMIFS(BETONG!C$7:C$18,BETONG!$A$7:$A$18,ÅRSTOT!$A16)+SUMIFS(TØMRERE!C$7:C$18,TØMRERE!$A$7:$A$18,ÅRSTOT!$A16)+SUMIFS(RØRLEGGERE!C$7:C$18,RØRLEGGERE!$A$7:$A$18,ÅRSTOT!$A16)+SUMIFS(MURERE!C$7:C$18,MURERE!$A$7:$A$18,ÅRSTOT!$A16)+SUMIFS('BLIKK OG VENTILASJON'!C$7:C$18,'BLIKK OG VENTILASJON'!$A$7:$A$18,ÅRSTOT!$A16)+SUMIFS(ISOLATØR!C$7:C$18,ISOLATØR!$A$7:$A$18,ÅRSTOT!$A16)+SUMIFS(MALERE!C$7:C$18,MALERE!$A$7:$A$18,ÅRSTOT!$A16)+SUMIFS(TAKTEKKERE!C$7:C$18,TAKTEKKERE!$A$7:$A$18,ÅRSTOT!$A16)</f>
        <v>21229822.509999998</v>
      </c>
      <c r="D16" s="5">
        <f>SUMIFS(BETONG!D$7:D$18,BETONG!$A$7:$A$18,ÅRSTOT!$A16)+SUMIFS(TØMRERE!D$7:D$18,TØMRERE!$A$7:$A$18,ÅRSTOT!$A16)+SUMIFS(RØRLEGGERE!D$7:D$18,RØRLEGGERE!$A$7:$A$18,ÅRSTOT!$A16)+SUMIFS(MURERE!D$7:D$18,MURERE!$A$7:$A$18,ÅRSTOT!$A16)+SUMIFS('BLIKK OG VENTILASJON'!D$7:D$18,'BLIKK OG VENTILASJON'!$A$7:$A$18,ÅRSTOT!$A16)+SUMIFS(ISOLATØR!D$7:D$18,ISOLATØR!$A$7:$A$18,ÅRSTOT!$A16)+SUMIFS(MALERE!D$7:D$18,MALERE!$A$7:$A$18,ÅRSTOT!$A16)+SUMIFS(TAKTEKKERE!D$7:D$18,TAKTEKKERE!$A$7:$A$18,ÅRSTOT!$A16)</f>
        <v>489771.37</v>
      </c>
      <c r="E16" s="5">
        <f>SUMIFS(BETONG!E$7:E$18,BETONG!$A$7:$A$18,ÅRSTOT!$A16)+SUMIFS(TØMRERE!E$7:E$18,TØMRERE!$A$7:$A$18,ÅRSTOT!$A16)+SUMIFS(RØRLEGGERE!E$7:E$18,RØRLEGGERE!$A$7:$A$18,ÅRSTOT!$A16)+SUMIFS(MURERE!E$7:E$18,MURERE!$A$7:$A$18,ÅRSTOT!$A16)+SUMIFS('BLIKK OG VENTILASJON'!E$7:E$18,'BLIKK OG VENTILASJON'!$A$7:$A$18,ÅRSTOT!$A16)+SUMIFS(ISOLATØR!E$7:E$18,ISOLATØR!$A$7:$A$18,ÅRSTOT!$A16)+SUMIFS(MALERE!E$7:E$18,MALERE!$A$7:$A$18,ÅRSTOT!$A16)+SUMIFS(TAKTEKKERE!E$7:E$18,TAKTEKKERE!$A$7:$A$18,ÅRSTOT!$A16)</f>
        <v>98806.930000000008</v>
      </c>
      <c r="F16" s="13">
        <f>IF(D16=0,0,B16/D16)</f>
        <v>324.24252636490377</v>
      </c>
      <c r="G16" s="13">
        <f t="shared" si="5"/>
        <v>214.86167528937492</v>
      </c>
      <c r="H16" s="13">
        <f>IF(D16+E16=0,0,(B16+C16)/(D16+E16))</f>
        <v>305.88033717858781</v>
      </c>
      <c r="I16" s="5">
        <f>SUMIFS(BETONG!I$7:I$18,BETONG!$A$7:$A$18,ÅRSTOT!$A16)+SUMIFS(TØMRERE!I$7:I$18,TØMRERE!$A$7:$A$18,ÅRSTOT!$A16)+SUMIFS(RØRLEGGERE!I$7:I$18,RØRLEGGERE!$A$7:$A$18,ÅRSTOT!$A16)+SUMIFS(MURERE!I$7:I$18,MURERE!$A$7:$A$18,ÅRSTOT!$A16)+SUMIFS('BLIKK OG VENTILASJON'!I$7:I$18,'BLIKK OG VENTILASJON'!$A$7:$A$18,ÅRSTOT!$A16)+SUMIFS(ISOLATØR!I$7:I$18,ISOLATØR!$A$7:$A$18,ÅRSTOT!$A16)+SUMIFS(MALERE!I$7:I$18,MALERE!$A$7:$A$18,ÅRSTOT!$A16)+SUMIFS(TAKTEKKERE!I$7:I$18,TAKTEKKERE!$A$7:$A$18,ÅRSTOT!$A16)</f>
        <v>124184189.99000001</v>
      </c>
      <c r="J16" s="5">
        <f>SUMIFS(BETONG!J$7:J$18,BETONG!$A$7:$A$18,ÅRSTOT!$A16)+SUMIFS(TØMRERE!J$7:J$18,TØMRERE!$A$7:$A$18,ÅRSTOT!$A16)+SUMIFS(RØRLEGGERE!J$7:J$18,RØRLEGGERE!$A$7:$A$18,ÅRSTOT!$A16)+SUMIFS(MURERE!J$7:J$18,MURERE!$A$7:$A$18,ÅRSTOT!$A16)+SUMIFS('BLIKK OG VENTILASJON'!J$7:J$18,'BLIKK OG VENTILASJON'!$A$7:$A$18,ÅRSTOT!$A16)+SUMIFS(ISOLATØR!J$7:J$18,ISOLATØR!$A$7:$A$18,ÅRSTOT!$A16)+SUMIFS(MALERE!J$7:J$18,MALERE!$A$7:$A$18,ÅRSTOT!$A16)+SUMIFS(TAKTEKKERE!J$7:J$18,TAKTEKKERE!$A$7:$A$18,ÅRSTOT!$A16)</f>
        <v>12547056.780000001</v>
      </c>
      <c r="K16" s="14">
        <v>298.52669971994248</v>
      </c>
      <c r="L16" s="15">
        <f t="shared" si="3"/>
        <v>0.27878360653467926</v>
      </c>
      <c r="M16" s="35">
        <f t="shared" si="4"/>
        <v>2.4633098029569912E-2</v>
      </c>
    </row>
    <row r="17" spans="1:15" x14ac:dyDescent="0.35">
      <c r="A17" s="29" t="s">
        <v>14</v>
      </c>
      <c r="B17" s="5">
        <f>SUMIFS(BETONG!B$7:B$18,BETONG!$A$7:$A$18,ÅRSTOT!$A17)+SUMIFS(TØMRERE!B$7:B$18,TØMRERE!$A$7:$A$18,ÅRSTOT!$A17)+SUMIFS(RØRLEGGERE!B$7:B$18,RØRLEGGERE!$A$7:$A$18,ÅRSTOT!$A17)+SUMIFS(MURERE!B$7:B$18,MURERE!$A$7:$A$18,ÅRSTOT!$A17)+SUMIFS('BLIKK OG VENTILASJON'!B$7:B$18,'BLIKK OG VENTILASJON'!$A$7:$A$18,ÅRSTOT!$A17)+SUMIFS(ISOLATØR!B$7:B$18,ISOLATØR!$A$7:$A$18,ÅRSTOT!$A17)+SUMIFS(MALERE!B$7:B$18,MALERE!$A$7:$A$18,ÅRSTOT!$A17)+SUMIFS(TAKTEKKERE!B$7:B$18,TAKTEKKERE!$A$7:$A$18,ÅRSTOT!$A17)</f>
        <v>4819741.7</v>
      </c>
      <c r="C17" s="5">
        <f>SUMIFS(BETONG!C$7:C$18,BETONG!$A$7:$A$18,ÅRSTOT!$A17)+SUMIFS(TØMRERE!C$7:C$18,TØMRERE!$A$7:$A$18,ÅRSTOT!$A17)+SUMIFS(RØRLEGGERE!C$7:C$18,RØRLEGGERE!$A$7:$A$18,ÅRSTOT!$A17)+SUMIFS(MURERE!C$7:C$18,MURERE!$A$7:$A$18,ÅRSTOT!$A17)+SUMIFS('BLIKK OG VENTILASJON'!C$7:C$18,'BLIKK OG VENTILASJON'!$A$7:$A$18,ÅRSTOT!$A17)+SUMIFS(ISOLATØR!C$7:C$18,ISOLATØR!$A$7:$A$18,ÅRSTOT!$A17)+SUMIFS(MALERE!C$7:C$18,MALERE!$A$7:$A$18,ÅRSTOT!$A17)+SUMIFS(TAKTEKKERE!C$7:C$18,TAKTEKKERE!$A$7:$A$18,ÅRSTOT!$A17)</f>
        <v>0</v>
      </c>
      <c r="D17" s="5">
        <f>SUMIFS(BETONG!D$7:D$18,BETONG!$A$7:$A$18,ÅRSTOT!$A17)+SUMIFS(TØMRERE!D$7:D$18,TØMRERE!$A$7:$A$18,ÅRSTOT!$A17)+SUMIFS(RØRLEGGERE!D$7:D$18,RØRLEGGERE!$A$7:$A$18,ÅRSTOT!$A17)+SUMIFS(MURERE!D$7:D$18,MURERE!$A$7:$A$18,ÅRSTOT!$A17)+SUMIFS('BLIKK OG VENTILASJON'!D$7:D$18,'BLIKK OG VENTILASJON'!$A$7:$A$18,ÅRSTOT!$A17)+SUMIFS(ISOLATØR!D$7:D$18,ISOLATØR!$A$7:$A$18,ÅRSTOT!$A17)+SUMIFS(MALERE!D$7:D$18,MALERE!$A$7:$A$18,ÅRSTOT!$A17)+SUMIFS(TAKTEKKERE!D$7:D$18,TAKTEKKERE!$A$7:$A$18,ÅRSTOT!$A17)</f>
        <v>14570</v>
      </c>
      <c r="E17" s="5">
        <f>SUMIFS(BETONG!E$7:E$18,BETONG!$A$7:$A$18,ÅRSTOT!$A17)+SUMIFS(TØMRERE!E$7:E$18,TØMRERE!$A$7:$A$18,ÅRSTOT!$A17)+SUMIFS(RØRLEGGERE!E$7:E$18,RØRLEGGERE!$A$7:$A$18,ÅRSTOT!$A17)+SUMIFS(MURERE!E$7:E$18,MURERE!$A$7:$A$18,ÅRSTOT!$A17)+SUMIFS('BLIKK OG VENTILASJON'!E$7:E$18,'BLIKK OG VENTILASJON'!$A$7:$A$18,ÅRSTOT!$A17)+SUMIFS(ISOLATØR!E$7:E$18,ISOLATØR!$A$7:$A$18,ÅRSTOT!$A17)+SUMIFS(MALERE!E$7:E$18,MALERE!$A$7:$A$18,ÅRSTOT!$A17)+SUMIFS(TAKTEKKERE!E$7:E$18,TAKTEKKERE!$A$7:$A$18,ÅRSTOT!$A17)</f>
        <v>0</v>
      </c>
      <c r="F17" s="13">
        <f t="shared" si="5"/>
        <v>330.79901853122857</v>
      </c>
      <c r="G17" s="13">
        <f t="shared" si="5"/>
        <v>0</v>
      </c>
      <c r="H17" s="13">
        <f t="shared" si="6"/>
        <v>330.79901853122857</v>
      </c>
      <c r="I17" s="5">
        <f>SUMIFS(BETONG!I$7:I$18,BETONG!$A$7:$A$18,ÅRSTOT!$A17)+SUMIFS(TØMRERE!I$7:I$18,TØMRERE!$A$7:$A$18,ÅRSTOT!$A17)+SUMIFS(RØRLEGGERE!I$7:I$18,RØRLEGGERE!$A$7:$A$18,ÅRSTOT!$A17)+SUMIFS(MURERE!I$7:I$18,MURERE!$A$7:$A$18,ÅRSTOT!$A17)+SUMIFS('BLIKK OG VENTILASJON'!I$7:I$18,'BLIKK OG VENTILASJON'!$A$7:$A$18,ÅRSTOT!$A17)+SUMIFS(ISOLATØR!I$7:I$18,ISOLATØR!$A$7:$A$18,ÅRSTOT!$A17)+SUMIFS(MALERE!I$7:I$18,MALERE!$A$7:$A$18,ÅRSTOT!$A17)+SUMIFS(TAKTEKKERE!I$7:I$18,TAKTEKKERE!$A$7:$A$18,ÅRSTOT!$A17)</f>
        <v>854436.06</v>
      </c>
      <c r="J17" s="5">
        <f>SUMIFS(BETONG!J$7:J$18,BETONG!$A$7:$A$18,ÅRSTOT!$A17)+SUMIFS(TØMRERE!J$7:J$18,TØMRERE!$A$7:$A$18,ÅRSTOT!$A17)+SUMIFS(RØRLEGGERE!J$7:J$18,RØRLEGGERE!$A$7:$A$18,ÅRSTOT!$A17)+SUMIFS(MURERE!J$7:J$18,MURERE!$A$7:$A$18,ÅRSTOT!$A17)+SUMIFS('BLIKK OG VENTILASJON'!J$7:J$18,'BLIKK OG VENTILASJON'!$A$7:$A$18,ÅRSTOT!$A17)+SUMIFS(ISOLATØR!J$7:J$18,ISOLATØR!$A$7:$A$18,ÅRSTOT!$A17)+SUMIFS(MALERE!J$7:J$18,MALERE!$A$7:$A$18,ÅRSTOT!$A17)+SUMIFS(TAKTEKKERE!J$7:J$18,TAKTEKKERE!$A$7:$A$18,ÅRSTOT!$A17)</f>
        <v>0</v>
      </c>
      <c r="K17" s="14">
        <v>450.41437005798633</v>
      </c>
      <c r="L17" s="15">
        <f t="shared" si="3"/>
        <v>4.6408453781784447</v>
      </c>
      <c r="M17" s="35">
        <f t="shared" si="4"/>
        <v>-0.26556735192831099</v>
      </c>
    </row>
    <row r="18" spans="1:15" x14ac:dyDescent="0.35">
      <c r="A18" s="29" t="s">
        <v>15</v>
      </c>
      <c r="B18" s="5">
        <f>SUMIFS(BETONG!B$7:B$18,BETONG!$A$7:$A$18,ÅRSTOT!$A18)+SUMIFS(TØMRERE!B$7:B$18,TØMRERE!$A$7:$A$18,ÅRSTOT!$A18)+SUMIFS(RØRLEGGERE!B$7:B$18,RØRLEGGERE!$A$7:$A$18,ÅRSTOT!$A18)+SUMIFS(MURERE!B$7:B$18,MURERE!$A$7:$A$18,ÅRSTOT!$A18)+SUMIFS('BLIKK OG VENTILASJON'!B$7:B$18,'BLIKK OG VENTILASJON'!$A$7:$A$18,ÅRSTOT!$A18)+SUMIFS(ISOLATØR!B$7:B$18,ISOLATØR!$A$7:$A$18,ÅRSTOT!$A18)+SUMIFS(MALERE!B$7:B$18,MALERE!$A$7:$A$18,ÅRSTOT!$A18)+SUMIFS(TAKTEKKERE!B$7:B$18,TAKTEKKERE!$A$7:$A$18,ÅRSTOT!$A18)</f>
        <v>13918078</v>
      </c>
      <c r="C18" s="5">
        <f>SUMIFS(BETONG!C$7:C$18,BETONG!$A$7:$A$18,ÅRSTOT!$A18)+SUMIFS(TØMRERE!C$7:C$18,TØMRERE!$A$7:$A$18,ÅRSTOT!$A18)+SUMIFS(RØRLEGGERE!C$7:C$18,RØRLEGGERE!$A$7:$A$18,ÅRSTOT!$A18)+SUMIFS(MURERE!C$7:C$18,MURERE!$A$7:$A$18,ÅRSTOT!$A18)+SUMIFS('BLIKK OG VENTILASJON'!C$7:C$18,'BLIKK OG VENTILASJON'!$A$7:$A$18,ÅRSTOT!$A18)+SUMIFS(ISOLATØR!C$7:C$18,ISOLATØR!$A$7:$A$18,ÅRSTOT!$A18)+SUMIFS(MALERE!C$7:C$18,MALERE!$A$7:$A$18,ÅRSTOT!$A18)+SUMIFS(TAKTEKKERE!C$7:C$18,TAKTEKKERE!$A$7:$A$18,ÅRSTOT!$A18)</f>
        <v>2949901</v>
      </c>
      <c r="D18" s="5">
        <f>SUMIFS(BETONG!D$7:D$18,BETONG!$A$7:$A$18,ÅRSTOT!$A18)+SUMIFS(TØMRERE!D$7:D$18,TØMRERE!$A$7:$A$18,ÅRSTOT!$A18)+SUMIFS(RØRLEGGERE!D$7:D$18,RØRLEGGERE!$A$7:$A$18,ÅRSTOT!$A18)+SUMIFS(MURERE!D$7:D$18,MURERE!$A$7:$A$18,ÅRSTOT!$A18)+SUMIFS('BLIKK OG VENTILASJON'!D$7:D$18,'BLIKK OG VENTILASJON'!$A$7:$A$18,ÅRSTOT!$A18)+SUMIFS(ISOLATØR!D$7:D$18,ISOLATØR!$A$7:$A$18,ÅRSTOT!$A18)+SUMIFS(MALERE!D$7:D$18,MALERE!$A$7:$A$18,ÅRSTOT!$A18)+SUMIFS(TAKTEKKERE!D$7:D$18,TAKTEKKERE!$A$7:$A$18,ÅRSTOT!$A18)</f>
        <v>46031</v>
      </c>
      <c r="E18" s="5">
        <f>SUMIFS(BETONG!E$7:E$18,BETONG!$A$7:$A$18,ÅRSTOT!$A18)+SUMIFS(TØMRERE!E$7:E$18,TØMRERE!$A$7:$A$18,ÅRSTOT!$A18)+SUMIFS(RØRLEGGERE!E$7:E$18,RØRLEGGERE!$A$7:$A$18,ÅRSTOT!$A18)+SUMIFS(MURERE!E$7:E$18,MURERE!$A$7:$A$18,ÅRSTOT!$A18)+SUMIFS('BLIKK OG VENTILASJON'!E$7:E$18,'BLIKK OG VENTILASJON'!$A$7:$A$18,ÅRSTOT!$A18)+SUMIFS(ISOLATØR!E$7:E$18,ISOLATØR!$A$7:$A$18,ÅRSTOT!$A18)+SUMIFS(MALERE!E$7:E$18,MALERE!$A$7:$A$18,ÅRSTOT!$A18)+SUMIFS(TAKTEKKERE!E$7:E$18,TAKTEKKERE!$A$7:$A$18,ÅRSTOT!$A18)</f>
        <v>13316</v>
      </c>
      <c r="F18" s="13">
        <f t="shared" si="5"/>
        <v>302.36314657513412</v>
      </c>
      <c r="G18" s="13">
        <f t="shared" si="5"/>
        <v>221.53056473415441</v>
      </c>
      <c r="H18" s="13">
        <f t="shared" si="6"/>
        <v>284.22631304025475</v>
      </c>
      <c r="I18" s="5">
        <f>SUMIFS(BETONG!I$7:I$18,BETONG!$A$7:$A$18,ÅRSTOT!$A18)+SUMIFS(TØMRERE!I$7:I$18,TØMRERE!$A$7:$A$18,ÅRSTOT!$A18)+SUMIFS(RØRLEGGERE!I$7:I$18,RØRLEGGERE!$A$7:$A$18,ÅRSTOT!$A18)+SUMIFS(MURERE!I$7:I$18,MURERE!$A$7:$A$18,ÅRSTOT!$A18)+SUMIFS('BLIKK OG VENTILASJON'!I$7:I$18,'BLIKK OG VENTILASJON'!$A$7:$A$18,ÅRSTOT!$A18)+SUMIFS(ISOLATØR!I$7:I$18,ISOLATØR!$A$7:$A$18,ÅRSTOT!$A18)+SUMIFS(MALERE!I$7:I$18,MALERE!$A$7:$A$18,ÅRSTOT!$A18)+SUMIFS(TAKTEKKERE!I$7:I$18,TAKTEKKERE!$A$7:$A$18,ÅRSTOT!$A18)</f>
        <v>9501433</v>
      </c>
      <c r="J18" s="5">
        <f>SUMIFS(BETONG!J$7:J$18,BETONG!$A$7:$A$18,ÅRSTOT!$A18)+SUMIFS(TØMRERE!J$7:J$18,TØMRERE!$A$7:$A$18,ÅRSTOT!$A18)+SUMIFS(RØRLEGGERE!J$7:J$18,RØRLEGGERE!$A$7:$A$18,ÅRSTOT!$A18)+SUMIFS(MURERE!J$7:J$18,MURERE!$A$7:$A$18,ÅRSTOT!$A18)+SUMIFS('BLIKK OG VENTILASJON'!J$7:J$18,'BLIKK OG VENTILASJON'!$A$7:$A$18,ÅRSTOT!$A18)+SUMIFS(ISOLATØR!J$7:J$18,ISOLATØR!$A$7:$A$18,ÅRSTOT!$A18)+SUMIFS(MALERE!J$7:J$18,MALERE!$A$7:$A$18,ÅRSTOT!$A18)+SUMIFS(TAKTEKKERE!J$7:J$18,TAKTEKKERE!$A$7:$A$18,ÅRSTOT!$A18)</f>
        <v>2279375</v>
      </c>
      <c r="K18" s="14">
        <v>286.66207584587494</v>
      </c>
      <c r="L18" s="15">
        <f t="shared" si="3"/>
        <v>0.46483988257350234</v>
      </c>
      <c r="M18" s="35">
        <f t="shared" si="4"/>
        <v>-8.4969830712095448E-3</v>
      </c>
    </row>
    <row r="19" spans="1:15" x14ac:dyDescent="0.35">
      <c r="A19" s="29" t="s">
        <v>16</v>
      </c>
      <c r="B19" s="5">
        <f>SUMIFS(BETONG!B$7:B$18,BETONG!$A$7:$A$18,ÅRSTOT!$A19)+SUMIFS(TØMRERE!B$7:B$18,TØMRERE!$A$7:$A$18,ÅRSTOT!$A19)+SUMIFS(RØRLEGGERE!B$7:B$18,RØRLEGGERE!$A$7:$A$18,ÅRSTOT!$A19)+SUMIFS(MURERE!B$7:B$18,MURERE!$A$7:$A$18,ÅRSTOT!$A19)+SUMIFS('BLIKK OG VENTILASJON'!B$7:B$18,'BLIKK OG VENTILASJON'!$A$7:$A$18,ÅRSTOT!$A19)+SUMIFS(ISOLATØR!B$7:B$18,ISOLATØR!$A$7:$A$18,ÅRSTOT!$A19)+SUMIFS(MALERE!B$7:B$18,MALERE!$A$7:$A$18,ÅRSTOT!$A19)+SUMIFS(TAKTEKKERE!B$7:B$18,TAKTEKKERE!$A$7:$A$18,ÅRSTOT!$A19)</f>
        <v>146003922.09999999</v>
      </c>
      <c r="C19" s="5">
        <f>SUMIFS(BETONG!C$7:C$18,BETONG!$A$7:$A$18,ÅRSTOT!$A19)+SUMIFS(TØMRERE!C$7:C$18,TØMRERE!$A$7:$A$18,ÅRSTOT!$A19)+SUMIFS(RØRLEGGERE!C$7:C$18,RØRLEGGERE!$A$7:$A$18,ÅRSTOT!$A19)+SUMIFS(MURERE!C$7:C$18,MURERE!$A$7:$A$18,ÅRSTOT!$A19)+SUMIFS('BLIKK OG VENTILASJON'!C$7:C$18,'BLIKK OG VENTILASJON'!$A$7:$A$18,ÅRSTOT!$A19)+SUMIFS(ISOLATØR!C$7:C$18,ISOLATØR!$A$7:$A$18,ÅRSTOT!$A19)+SUMIFS(MALERE!C$7:C$18,MALERE!$A$7:$A$18,ÅRSTOT!$A19)+SUMIFS(TAKTEKKERE!C$7:C$18,TAKTEKKERE!$A$7:$A$18,ÅRSTOT!$A19)</f>
        <v>4522933.07</v>
      </c>
      <c r="D19" s="5">
        <f>SUMIFS(BETONG!D$7:D$18,BETONG!$A$7:$A$18,ÅRSTOT!$A19)+SUMIFS(TØMRERE!D$7:D$18,TØMRERE!$A$7:$A$18,ÅRSTOT!$A19)+SUMIFS(RØRLEGGERE!D$7:D$18,RØRLEGGERE!$A$7:$A$18,ÅRSTOT!$A19)+SUMIFS(MURERE!D$7:D$18,MURERE!$A$7:$A$18,ÅRSTOT!$A19)+SUMIFS('BLIKK OG VENTILASJON'!D$7:D$18,'BLIKK OG VENTILASJON'!$A$7:$A$18,ÅRSTOT!$A19)+SUMIFS(ISOLATØR!D$7:D$18,ISOLATØR!$A$7:$A$18,ÅRSTOT!$A19)+SUMIFS(MALERE!D$7:D$18,MALERE!$A$7:$A$18,ÅRSTOT!$A19)+SUMIFS(TAKTEKKERE!D$7:D$18,TAKTEKKERE!$A$7:$A$18,ÅRSTOT!$A19)</f>
        <v>435131.9</v>
      </c>
      <c r="E19" s="5">
        <f>SUMIFS(BETONG!E$7:E$18,BETONG!$A$7:$A$18,ÅRSTOT!$A19)+SUMIFS(TØMRERE!E$7:E$18,TØMRERE!$A$7:$A$18,ÅRSTOT!$A19)+SUMIFS(RØRLEGGERE!E$7:E$18,RØRLEGGERE!$A$7:$A$18,ÅRSTOT!$A19)+SUMIFS(MURERE!E$7:E$18,MURERE!$A$7:$A$18,ÅRSTOT!$A19)+SUMIFS('BLIKK OG VENTILASJON'!E$7:E$18,'BLIKK OG VENTILASJON'!$A$7:$A$18,ÅRSTOT!$A19)+SUMIFS(ISOLATØR!E$7:E$18,ISOLATØR!$A$7:$A$18,ÅRSTOT!$A19)+SUMIFS(MALERE!E$7:E$18,MALERE!$A$7:$A$18,ÅRSTOT!$A19)+SUMIFS(TAKTEKKERE!E$7:E$18,TAKTEKKERE!$A$7:$A$18,ÅRSTOT!$A19)</f>
        <v>21221.3</v>
      </c>
      <c r="F19" s="13">
        <f t="shared" si="5"/>
        <v>335.53945849522864</v>
      </c>
      <c r="G19" s="13">
        <f t="shared" si="5"/>
        <v>213.13176242737251</v>
      </c>
      <c r="H19" s="13">
        <f t="shared" si="6"/>
        <v>329.84726560479908</v>
      </c>
      <c r="I19" s="5">
        <f>SUMIFS(BETONG!I$7:I$18,BETONG!$A$7:$A$18,ÅRSTOT!$A19)+SUMIFS(TØMRERE!I$7:I$18,TØMRERE!$A$7:$A$18,ÅRSTOT!$A19)+SUMIFS(RØRLEGGERE!I$7:I$18,RØRLEGGERE!$A$7:$A$18,ÅRSTOT!$A19)+SUMIFS(MURERE!I$7:I$18,MURERE!$A$7:$A$18,ÅRSTOT!$A19)+SUMIFS('BLIKK OG VENTILASJON'!I$7:I$18,'BLIKK OG VENTILASJON'!$A$7:$A$18,ÅRSTOT!$A19)+SUMIFS(ISOLATØR!I$7:I$18,ISOLATØR!$A$7:$A$18,ÅRSTOT!$A19)+SUMIFS(MALERE!I$7:I$18,MALERE!$A$7:$A$18,ÅRSTOT!$A19)+SUMIFS(TAKTEKKERE!I$7:I$18,TAKTEKKERE!$A$7:$A$18,ÅRSTOT!$A19)</f>
        <v>105329865.76000001</v>
      </c>
      <c r="J19" s="5">
        <f>SUMIFS(BETONG!J$7:J$18,BETONG!$A$7:$A$18,ÅRSTOT!$A19)+SUMIFS(TØMRERE!J$7:J$18,TØMRERE!$A$7:$A$18,ÅRSTOT!$A19)+SUMIFS(RØRLEGGERE!J$7:J$18,RØRLEGGERE!$A$7:$A$18,ÅRSTOT!$A19)+SUMIFS(MURERE!J$7:J$18,MURERE!$A$7:$A$18,ÅRSTOT!$A19)+SUMIFS('BLIKK OG VENTILASJON'!J$7:J$18,'BLIKK OG VENTILASJON'!$A$7:$A$18,ÅRSTOT!$A19)+SUMIFS(ISOLATØR!J$7:J$18,ISOLATØR!$A$7:$A$18,ÅRSTOT!$A19)+SUMIFS(MALERE!J$7:J$18,MALERE!$A$7:$A$18,ÅRSTOT!$A19)+SUMIFS(TAKTEKKERE!J$7:J$18,TAKTEKKERE!$A$7:$A$18,ÅRSTOT!$A19)</f>
        <v>2745163.0300000003</v>
      </c>
      <c r="K19" s="14">
        <v>332.0000970426118</v>
      </c>
      <c r="L19" s="15">
        <f t="shared" si="3"/>
        <v>0.38615881684192122</v>
      </c>
      <c r="M19" s="35">
        <f t="shared" si="4"/>
        <v>-6.4844301462249534E-3</v>
      </c>
    </row>
    <row r="20" spans="1:15" s="1" customFormat="1" thickBot="1" x14ac:dyDescent="0.35">
      <c r="A20" s="30" t="s">
        <v>17</v>
      </c>
      <c r="B20" s="36">
        <f>SUM(B7:B19)</f>
        <v>444655130.14999998</v>
      </c>
      <c r="C20" s="36">
        <f>SUM(C7:C19)</f>
        <v>31709372.579999998</v>
      </c>
      <c r="D20" s="36">
        <f>SUM(D7:D19)</f>
        <v>1370617.75</v>
      </c>
      <c r="E20" s="36">
        <f>SUM(E7:E19)</f>
        <v>146651.04</v>
      </c>
      <c r="F20" s="37">
        <f>IF(D20=0,0,B20/D20)</f>
        <v>324.41950365081726</v>
      </c>
      <c r="G20" s="37">
        <f>IF(E20=0,0,C20/E20)</f>
        <v>216.22330520124504</v>
      </c>
      <c r="H20" s="37">
        <f>IF(D20+E20=0,0,(B20+C20)/(D20+E20))</f>
        <v>313.96184108552046</v>
      </c>
      <c r="I20" s="38">
        <f>SUM(I7:I19)</f>
        <v>351250038.08000004</v>
      </c>
      <c r="J20" s="38">
        <f>SUM(J7:J19)</f>
        <v>18797135.810000002</v>
      </c>
      <c r="K20" s="39">
        <v>309.79849765710844</v>
      </c>
      <c r="L20" s="33">
        <f>IF(I20=0,0,(B20-I20)/I20)</f>
        <v>0.26592194147670434</v>
      </c>
      <c r="M20" s="34">
        <f>IF(K20=0,0,(H20-K20)/K20)</f>
        <v>1.3438875462269339E-2</v>
      </c>
    </row>
    <row r="23" spans="1:15" ht="20" x14ac:dyDescent="0.4">
      <c r="A23" s="92" t="str">
        <f>"MÅLESTATISTIKK FOR ALLE BYGGFAG - 2. HALVÅR "&amp;FORS!$A$14</f>
        <v>MÅLESTATISTIKK FOR ALLE BYGGFAG - 2. HALVÅR 2021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</row>
    <row r="24" spans="1:15" ht="16" thickBot="1" x14ac:dyDescent="0.4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5" x14ac:dyDescent="0.35">
      <c r="A25" s="20"/>
      <c r="B25" s="21" t="s">
        <v>3</v>
      </c>
      <c r="C25" s="22"/>
      <c r="D25" s="21" t="s">
        <v>4</v>
      </c>
      <c r="E25" s="22"/>
      <c r="F25" s="21" t="str">
        <f>"Fortjeneste 2. halvår  "&amp;FORS!$A$14-0</f>
        <v>Fortjeneste 2. halvår  2021</v>
      </c>
      <c r="G25" s="23"/>
      <c r="H25" s="22"/>
      <c r="I25" s="21" t="str">
        <f>" 2. halvår  "&amp;FORS!$A$14-1</f>
        <v xml:space="preserve"> 2. halvår  2020</v>
      </c>
      <c r="J25" s="23"/>
      <c r="K25" s="22"/>
      <c r="L25" s="21" t="s">
        <v>22</v>
      </c>
      <c r="M25" s="24"/>
    </row>
    <row r="26" spans="1:15" x14ac:dyDescent="0.35">
      <c r="A26" s="25"/>
      <c r="B26" s="9" t="s">
        <v>5</v>
      </c>
      <c r="C26" s="9" t="s">
        <v>5</v>
      </c>
      <c r="D26" s="9" t="s">
        <v>5</v>
      </c>
      <c r="E26" s="9" t="s">
        <v>5</v>
      </c>
      <c r="F26" s="9" t="s">
        <v>5</v>
      </c>
      <c r="G26" s="9" t="s">
        <v>5</v>
      </c>
      <c r="H26" s="10" t="s">
        <v>26</v>
      </c>
      <c r="I26" s="9" t="s">
        <v>5</v>
      </c>
      <c r="J26" s="9" t="s">
        <v>5</v>
      </c>
      <c r="K26" s="10" t="s">
        <v>24</v>
      </c>
      <c r="L26" s="9" t="s">
        <v>5</v>
      </c>
      <c r="M26" s="26" t="s">
        <v>24</v>
      </c>
    </row>
    <row r="27" spans="1:15" x14ac:dyDescent="0.35">
      <c r="A27" s="27"/>
      <c r="B27" s="11" t="s">
        <v>23</v>
      </c>
      <c r="C27" s="11" t="s">
        <v>25</v>
      </c>
      <c r="D27" s="11" t="s">
        <v>23</v>
      </c>
      <c r="E27" s="11" t="s">
        <v>25</v>
      </c>
      <c r="F27" s="11" t="s">
        <v>23</v>
      </c>
      <c r="G27" s="11" t="s">
        <v>25</v>
      </c>
      <c r="H27" s="12" t="s">
        <v>27</v>
      </c>
      <c r="I27" s="11" t="s">
        <v>23</v>
      </c>
      <c r="J27" s="11" t="s">
        <v>25</v>
      </c>
      <c r="K27" s="12" t="s">
        <v>21</v>
      </c>
      <c r="L27" s="11" t="s">
        <v>23</v>
      </c>
      <c r="M27" s="28" t="s">
        <v>21</v>
      </c>
      <c r="O27" s="16"/>
    </row>
    <row r="28" spans="1:15" x14ac:dyDescent="0.35">
      <c r="A28" s="29" t="s">
        <v>19</v>
      </c>
      <c r="B28" s="5">
        <f>SUMIFS(BETONG!B$27:B$38,BETONG!$A$27:$A$38,ÅRSTOT!$A28)+SUMIFS(TØMRERE!B$27:B$38,TØMRERE!$A$27:$A$38,ÅRSTOT!$A28)+SUMIFS(RØRLEGGERE!B$27:B$38,RØRLEGGERE!$A$27:$A$38,ÅRSTOT!$A28)+SUMIFS(MURERE!B$27:B$38,MURERE!$A$27:$A$38,ÅRSTOT!$A28)+SUMIFS('BLIKK OG VENTILASJON'!B$27:B$38,'BLIKK OG VENTILASJON'!$A$27:$A$38,ÅRSTOT!$A28)+SUMIFS(ISOLATØR!B$27:B$38,ISOLATØR!$A$27:$A$38,ÅRSTOT!$A28)+SUMIFS(MALERE!B$27:B$38,MALERE!$A$27:$A$38,ÅRSTOT!$A28)+SUMIFS(TAKTEKKERE!B$27:B$38,TAKTEKKERE!$A$27:$A$38,ÅRSTOT!$A28)</f>
        <v>10963288</v>
      </c>
      <c r="C28" s="5">
        <f>SUMIFS(BETONG!C$27:C$38,BETONG!$A$27:$A$38,ÅRSTOT!$A28)+SUMIFS(TØMRERE!C$27:C$38,TØMRERE!$A$27:$A$38,ÅRSTOT!$A28)+SUMIFS(RØRLEGGERE!C$27:C$38,RØRLEGGERE!$A$27:$A$38,ÅRSTOT!$A28)+SUMIFS(MURERE!C$27:C$38,MURERE!$A$27:$A$38,ÅRSTOT!$A28)+SUMIFS('BLIKK OG VENTILASJON'!C$27:C$38,'BLIKK OG VENTILASJON'!$A$27:$A$38,ÅRSTOT!$A28)+SUMIFS(ISOLATØR!C$27:C$38,ISOLATØR!$A$27:$A$38,ÅRSTOT!$A28)+SUMIFS(MALERE!C$27:C$38,MALERE!$A$27:$A$38,ÅRSTOT!$A28)+SUMIFS(TAKTEKKERE!C$27:C$38,TAKTEKKERE!$A$27:$A$38,ÅRSTOT!$A28)</f>
        <v>0</v>
      </c>
      <c r="D28" s="5">
        <f>SUMIFS(BETONG!D$27:D$38,BETONG!$A$27:$A$38,ÅRSTOT!$A28)+SUMIFS(TØMRERE!D$27:D$38,TØMRERE!$A$27:$A$38,ÅRSTOT!$A28)+SUMIFS(RØRLEGGERE!D$27:D$38,RØRLEGGERE!$A$27:$A$38,ÅRSTOT!$A28)+SUMIFS(MURERE!D$27:D$38,MURERE!$A$27:$A$38,ÅRSTOT!$A28)+SUMIFS('BLIKK OG VENTILASJON'!D$27:D$38,'BLIKK OG VENTILASJON'!$A$27:$A$38,ÅRSTOT!$A28)+SUMIFS(ISOLATØR!D$27:D$38,ISOLATØR!$A$27:$A$38,ÅRSTOT!$A28)+SUMIFS(MALERE!D$27:D$38,MALERE!$A$27:$A$38,ÅRSTOT!$A28)+SUMIFS(TAKTEKKERE!D$27:D$38,TAKTEKKERE!$A$27:$A$38,ÅRSTOT!$A28)</f>
        <v>34825</v>
      </c>
      <c r="E28" s="5">
        <f>SUMIFS(BETONG!E$27:E$38,BETONG!$A$27:$A$38,ÅRSTOT!$A28)+SUMIFS(TØMRERE!E$27:E$38,TØMRERE!$A$27:$A$38,ÅRSTOT!$A28)+SUMIFS(RØRLEGGERE!E$27:E$38,RØRLEGGERE!$A$27:$A$38,ÅRSTOT!$A28)+SUMIFS(MURERE!E$27:E$38,MURERE!$A$27:$A$38,ÅRSTOT!$A28)+SUMIFS('BLIKK OG VENTILASJON'!E$27:E$38,'BLIKK OG VENTILASJON'!$A$27:$A$38,ÅRSTOT!$A28)+SUMIFS(ISOLATØR!E$27:E$38,ISOLATØR!$A$27:$A$38,ÅRSTOT!$A28)+SUMIFS(MALERE!E$27:E$38,MALERE!$A$27:$A$38,ÅRSTOT!$A28)+SUMIFS(TAKTEKKERE!E$27:E$38,TAKTEKKERE!$A$27:$A$38,ÅRSTOT!$A28)</f>
        <v>0</v>
      </c>
      <c r="F28" s="13">
        <f>IF(D28=0,0,B28/D28)</f>
        <v>314.81085427135679</v>
      </c>
      <c r="G28" s="13">
        <f t="shared" ref="F28:G41" si="7">IF(E28=0,0,C28/E28)</f>
        <v>0</v>
      </c>
      <c r="H28" s="13">
        <f t="shared" ref="H28:H41" si="8">IF(D28+E28=0,0,(B28+C28)/(D28+E28))</f>
        <v>314.81085427135679</v>
      </c>
      <c r="I28" s="5">
        <f>SUMIFS(BETONG!I$27:I$38,BETONG!$A$27:$A$38,ÅRSTOT!$A28)+SUMIFS(TØMRERE!I$27:I$38,TØMRERE!$A$27:$A$38,ÅRSTOT!$A28)+SUMIFS(RØRLEGGERE!I$27:I$38,RØRLEGGERE!$A$27:$A$38,ÅRSTOT!$A28)+SUMIFS(MURERE!I$27:I$38,MURERE!$A$27:$A$38,ÅRSTOT!$A28)+SUMIFS('BLIKK OG VENTILASJON'!I$27:I$38,'BLIKK OG VENTILASJON'!$A$27:$A$38,ÅRSTOT!$A28)+SUMIFS(ISOLATØR!I$27:I$38,ISOLATØR!$A$27:$A$38,ÅRSTOT!$A28)+SUMIFS(MALERE!I$27:I$38,MALERE!$A$27:$A$38,ÅRSTOT!$A28)+SUMIFS(TAKTEKKERE!I$27:I$38,TAKTEKKERE!$A$27:$A$38,ÅRSTOT!$A28)</f>
        <v>11804988</v>
      </c>
      <c r="J28" s="5">
        <f>SUMIFS(BETONG!J$27:J$38,BETONG!$A$27:$A$38,ÅRSTOT!$A28)+SUMIFS(TØMRERE!J$27:J$38,TØMRERE!$A$27:$A$38,ÅRSTOT!$A28)+SUMIFS(RØRLEGGERE!J$27:J$38,RØRLEGGERE!$A$27:$A$38,ÅRSTOT!$A28)+SUMIFS(MURERE!J$27:J$38,MURERE!$A$27:$A$38,ÅRSTOT!$A28)+SUMIFS('BLIKK OG VENTILASJON'!J$27:J$38,'BLIKK OG VENTILASJON'!$A$27:$A$38,ÅRSTOT!$A28)+SUMIFS(ISOLATØR!J$27:J$38,ISOLATØR!$A$27:$A$38,ÅRSTOT!$A28)+SUMIFS(MALERE!J$27:J$38,MALERE!$A$27:$A$38,ÅRSTOT!$A28)+SUMIFS(TAKTEKKERE!J$27:J$38,TAKTEKKERE!$A$27:$A$38,ÅRSTOT!$A28)</f>
        <v>0</v>
      </c>
      <c r="K28" s="14">
        <v>307.84645474222236</v>
      </c>
      <c r="L28" s="15">
        <f>IF(I28=0,0,(B28-I28)/I28)</f>
        <v>-7.1300368962679161E-2</v>
      </c>
      <c r="M28" s="35">
        <f t="shared" ref="M28:M41" si="9">IF(K28=0,0,(H28-K28)/K28)</f>
        <v>2.2622964863981038E-2</v>
      </c>
    </row>
    <row r="29" spans="1:15" x14ac:dyDescent="0.35">
      <c r="A29" s="29" t="s">
        <v>6</v>
      </c>
      <c r="B29" s="5">
        <f>SUMIFS(BETONG!B$27:B$38,BETONG!$A$27:$A$38,ÅRSTOT!$A29)+SUMIFS(TØMRERE!B$27:B$38,TØMRERE!$A$27:$A$38,ÅRSTOT!$A29)+SUMIFS(RØRLEGGERE!B$27:B$38,RØRLEGGERE!$A$27:$A$38,ÅRSTOT!$A29)+SUMIFS(MURERE!B$27:B$38,MURERE!$A$27:$A$38,ÅRSTOT!$A29)+SUMIFS('BLIKK OG VENTILASJON'!B$27:B$38,'BLIKK OG VENTILASJON'!$A$27:$A$38,ÅRSTOT!$A29)+SUMIFS(ISOLATØR!B$27:B$38,ISOLATØR!$A$27:$A$38,ÅRSTOT!$A29)+SUMIFS(MALERE!B$27:B$38,MALERE!$A$27:$A$38,ÅRSTOT!$A29)+SUMIFS(TAKTEKKERE!B$27:B$38,TAKTEKKERE!$A$27:$A$38,ÅRSTOT!$A29)</f>
        <v>17703504.129999999</v>
      </c>
      <c r="C29" s="5">
        <f>SUMIFS(BETONG!C$27:C$38,BETONG!$A$27:$A$38,ÅRSTOT!$A29)+SUMIFS(TØMRERE!C$27:C$38,TØMRERE!$A$27:$A$38,ÅRSTOT!$A29)+SUMIFS(RØRLEGGERE!C$27:C$38,RØRLEGGERE!$A$27:$A$38,ÅRSTOT!$A29)+SUMIFS(MURERE!C$27:C$38,MURERE!$A$27:$A$38,ÅRSTOT!$A29)+SUMIFS('BLIKK OG VENTILASJON'!C$27:C$38,'BLIKK OG VENTILASJON'!$A$27:$A$38,ÅRSTOT!$A29)+SUMIFS(ISOLATØR!C$27:C$38,ISOLATØR!$A$27:$A$38,ÅRSTOT!$A29)+SUMIFS(MALERE!C$27:C$38,MALERE!$A$27:$A$38,ÅRSTOT!$A29)+SUMIFS(TAKTEKKERE!C$27:C$38,TAKTEKKERE!$A$27:$A$38,ÅRSTOT!$A29)</f>
        <v>0</v>
      </c>
      <c r="D29" s="5">
        <f>SUMIFS(BETONG!D$27:D$38,BETONG!$A$27:$A$38,ÅRSTOT!$A29)+SUMIFS(TØMRERE!D$27:D$38,TØMRERE!$A$27:$A$38,ÅRSTOT!$A29)+SUMIFS(RØRLEGGERE!D$27:D$38,RØRLEGGERE!$A$27:$A$38,ÅRSTOT!$A29)+SUMIFS(MURERE!D$27:D$38,MURERE!$A$27:$A$38,ÅRSTOT!$A29)+SUMIFS('BLIKK OG VENTILASJON'!D$27:D$38,'BLIKK OG VENTILASJON'!$A$27:$A$38,ÅRSTOT!$A29)+SUMIFS(ISOLATØR!D$27:D$38,ISOLATØR!$A$27:$A$38,ÅRSTOT!$A29)+SUMIFS(MALERE!D$27:D$38,MALERE!$A$27:$A$38,ÅRSTOT!$A29)+SUMIFS(TAKTEKKERE!D$27:D$38,TAKTEKKERE!$A$27:$A$38,ÅRSTOT!$A29)</f>
        <v>56675.11</v>
      </c>
      <c r="E29" s="5">
        <f>SUMIFS(BETONG!E$27:E$38,BETONG!$A$27:$A$38,ÅRSTOT!$A29)+SUMIFS(TØMRERE!E$27:E$38,TØMRERE!$A$27:$A$38,ÅRSTOT!$A29)+SUMIFS(RØRLEGGERE!E$27:E$38,RØRLEGGERE!$A$27:$A$38,ÅRSTOT!$A29)+SUMIFS(MURERE!E$27:E$38,MURERE!$A$27:$A$38,ÅRSTOT!$A29)+SUMIFS('BLIKK OG VENTILASJON'!E$27:E$38,'BLIKK OG VENTILASJON'!$A$27:$A$38,ÅRSTOT!$A29)+SUMIFS(ISOLATØR!E$27:E$38,ISOLATØR!$A$27:$A$38,ÅRSTOT!$A29)+SUMIFS(MALERE!E$27:E$38,MALERE!$A$27:$A$38,ÅRSTOT!$A29)+SUMIFS(TAKTEKKERE!E$27:E$38,TAKTEKKERE!$A$27:$A$38,ÅRSTOT!$A29)</f>
        <v>0</v>
      </c>
      <c r="F29" s="13">
        <f t="shared" si="7"/>
        <v>312.3682358975571</v>
      </c>
      <c r="G29" s="13">
        <f t="shared" si="7"/>
        <v>0</v>
      </c>
      <c r="H29" s="13">
        <f t="shared" si="8"/>
        <v>312.3682358975571</v>
      </c>
      <c r="I29" s="5">
        <f>SUMIFS(BETONG!I$27:I$38,BETONG!$A$27:$A$38,ÅRSTOT!$A29)+SUMIFS(TØMRERE!I$27:I$38,TØMRERE!$A$27:$A$38,ÅRSTOT!$A29)+SUMIFS(RØRLEGGERE!I$27:I$38,RØRLEGGERE!$A$27:$A$38,ÅRSTOT!$A29)+SUMIFS(MURERE!I$27:I$38,MURERE!$A$27:$A$38,ÅRSTOT!$A29)+SUMIFS('BLIKK OG VENTILASJON'!I$27:I$38,'BLIKK OG VENTILASJON'!$A$27:$A$38,ÅRSTOT!$A29)+SUMIFS(ISOLATØR!I$27:I$38,ISOLATØR!$A$27:$A$38,ÅRSTOT!$A29)+SUMIFS(MALERE!I$27:I$38,MALERE!$A$27:$A$38,ÅRSTOT!$A29)+SUMIFS(TAKTEKKERE!I$27:I$38,TAKTEKKERE!$A$27:$A$38,ÅRSTOT!$A29)</f>
        <v>38863806.780000001</v>
      </c>
      <c r="J29" s="5">
        <f>SUMIFS(BETONG!J$27:J$38,BETONG!$A$27:$A$38,ÅRSTOT!$A29)+SUMIFS(TØMRERE!J$27:J$38,TØMRERE!$A$27:$A$38,ÅRSTOT!$A29)+SUMIFS(RØRLEGGERE!J$27:J$38,RØRLEGGERE!$A$27:$A$38,ÅRSTOT!$A29)+SUMIFS(MURERE!J$27:J$38,MURERE!$A$27:$A$38,ÅRSTOT!$A29)+SUMIFS('BLIKK OG VENTILASJON'!J$27:J$38,'BLIKK OG VENTILASJON'!$A$27:$A$38,ÅRSTOT!$A29)+SUMIFS(ISOLATØR!J$27:J$38,ISOLATØR!$A$27:$A$38,ÅRSTOT!$A29)+SUMIFS(MALERE!J$27:J$38,MALERE!$A$27:$A$38,ÅRSTOT!$A29)+SUMIFS(TAKTEKKERE!J$27:J$38,TAKTEKKERE!$A$27:$A$38,ÅRSTOT!$A29)</f>
        <v>0</v>
      </c>
      <c r="K29" s="14">
        <v>287.1070517030924</v>
      </c>
      <c r="L29" s="15">
        <f t="shared" ref="L29:L41" si="10">IF(I29=0,0,(B29-I29)/I29)</f>
        <v>-0.54447323623710131</v>
      </c>
      <c r="M29" s="35">
        <f t="shared" si="9"/>
        <v>8.7985244683534247E-2</v>
      </c>
    </row>
    <row r="30" spans="1:15" x14ac:dyDescent="0.35">
      <c r="A30" s="29" t="s">
        <v>9</v>
      </c>
      <c r="B30" s="5">
        <f>SUMIFS(BETONG!B$27:B$38,BETONG!$A$27:$A$38,ÅRSTOT!$A30)+SUMIFS(TØMRERE!B$27:B$38,TØMRERE!$A$27:$A$38,ÅRSTOT!$A30)+SUMIFS(RØRLEGGERE!B$27:B$38,RØRLEGGERE!$A$27:$A$38,ÅRSTOT!$A30)+SUMIFS(MURERE!B$27:B$38,MURERE!$A$27:$A$38,ÅRSTOT!$A30)+SUMIFS('BLIKK OG VENTILASJON'!B$27:B$38,'BLIKK OG VENTILASJON'!$A$27:$A$38,ÅRSTOT!$A30)+SUMIFS(ISOLATØR!B$27:B$38,ISOLATØR!$A$27:$A$38,ÅRSTOT!$A30)+SUMIFS(MALERE!B$27:B$38,MALERE!$A$27:$A$38,ÅRSTOT!$A30)+SUMIFS(TAKTEKKERE!B$27:B$38,TAKTEKKERE!$A$27:$A$38,ÅRSTOT!$A30)</f>
        <v>0</v>
      </c>
      <c r="C30" s="5">
        <f>SUMIFS(BETONG!C$27:C$38,BETONG!$A$27:$A$38,ÅRSTOT!$A30)+SUMIFS(TØMRERE!C$27:C$38,TØMRERE!$A$27:$A$38,ÅRSTOT!$A30)+SUMIFS(RØRLEGGERE!C$27:C$38,RØRLEGGERE!$A$27:$A$38,ÅRSTOT!$A30)+SUMIFS(MURERE!C$27:C$38,MURERE!$A$27:$A$38,ÅRSTOT!$A30)+SUMIFS('BLIKK OG VENTILASJON'!C$27:C$38,'BLIKK OG VENTILASJON'!$A$27:$A$38,ÅRSTOT!$A30)+SUMIFS(ISOLATØR!C$27:C$38,ISOLATØR!$A$27:$A$38,ÅRSTOT!$A30)+SUMIFS(MALERE!C$27:C$38,MALERE!$A$27:$A$38,ÅRSTOT!$A30)+SUMIFS(TAKTEKKERE!C$27:C$38,TAKTEKKERE!$A$27:$A$38,ÅRSTOT!$A30)</f>
        <v>0</v>
      </c>
      <c r="D30" s="5">
        <f>SUMIFS(BETONG!D$27:D$38,BETONG!$A$27:$A$38,ÅRSTOT!$A30)+SUMIFS(TØMRERE!D$27:D$38,TØMRERE!$A$27:$A$38,ÅRSTOT!$A30)+SUMIFS(RØRLEGGERE!D$27:D$38,RØRLEGGERE!$A$27:$A$38,ÅRSTOT!$A30)+SUMIFS(MURERE!D$27:D$38,MURERE!$A$27:$A$38,ÅRSTOT!$A30)+SUMIFS('BLIKK OG VENTILASJON'!D$27:D$38,'BLIKK OG VENTILASJON'!$A$27:$A$38,ÅRSTOT!$A30)+SUMIFS(ISOLATØR!D$27:D$38,ISOLATØR!$A$27:$A$38,ÅRSTOT!$A30)+SUMIFS(MALERE!D$27:D$38,MALERE!$A$27:$A$38,ÅRSTOT!$A30)+SUMIFS(TAKTEKKERE!D$27:D$38,TAKTEKKERE!$A$27:$A$38,ÅRSTOT!$A30)</f>
        <v>0</v>
      </c>
      <c r="E30" s="5">
        <f>SUMIFS(BETONG!E$27:E$38,BETONG!$A$27:$A$38,ÅRSTOT!$A30)+SUMIFS(TØMRERE!E$27:E$38,TØMRERE!$A$27:$A$38,ÅRSTOT!$A30)+SUMIFS(RØRLEGGERE!E$27:E$38,RØRLEGGERE!$A$27:$A$38,ÅRSTOT!$A30)+SUMIFS(MURERE!E$27:E$38,MURERE!$A$27:$A$38,ÅRSTOT!$A30)+SUMIFS('BLIKK OG VENTILASJON'!E$27:E$38,'BLIKK OG VENTILASJON'!$A$27:$A$38,ÅRSTOT!$A30)+SUMIFS(ISOLATØR!E$27:E$38,ISOLATØR!$A$27:$A$38,ÅRSTOT!$A30)+SUMIFS(MALERE!E$27:E$38,MALERE!$A$27:$A$38,ÅRSTOT!$A30)+SUMIFS(TAKTEKKERE!E$27:E$38,TAKTEKKERE!$A$27:$A$38,ÅRSTOT!$A30)</f>
        <v>0</v>
      </c>
      <c r="F30" s="13">
        <f t="shared" si="7"/>
        <v>0</v>
      </c>
      <c r="G30" s="13">
        <f t="shared" si="7"/>
        <v>0</v>
      </c>
      <c r="H30" s="13">
        <f t="shared" si="8"/>
        <v>0</v>
      </c>
      <c r="I30" s="5">
        <f>SUMIFS(BETONG!I$27:I$38,BETONG!$A$27:$A$38,ÅRSTOT!$A30)+SUMIFS(TØMRERE!I$27:I$38,TØMRERE!$A$27:$A$38,ÅRSTOT!$A30)+SUMIFS(RØRLEGGERE!I$27:I$38,RØRLEGGERE!$A$27:$A$38,ÅRSTOT!$A30)+SUMIFS(MURERE!I$27:I$38,MURERE!$A$27:$A$38,ÅRSTOT!$A30)+SUMIFS('BLIKK OG VENTILASJON'!I$27:I$38,'BLIKK OG VENTILASJON'!$A$27:$A$38,ÅRSTOT!$A30)+SUMIFS(ISOLATØR!I$27:I$38,ISOLATØR!$A$27:$A$38,ÅRSTOT!$A30)+SUMIFS(MALERE!I$27:I$38,MALERE!$A$27:$A$38,ÅRSTOT!$A30)+SUMIFS(TAKTEKKERE!I$27:I$38,TAKTEKKERE!$A$27:$A$38,ÅRSTOT!$A30)</f>
        <v>0</v>
      </c>
      <c r="J30" s="5">
        <f>SUMIFS(BETONG!J$27:J$38,BETONG!$A$27:$A$38,ÅRSTOT!$A30)+SUMIFS(TØMRERE!J$27:J$38,TØMRERE!$A$27:$A$38,ÅRSTOT!$A30)+SUMIFS(RØRLEGGERE!J$27:J$38,RØRLEGGERE!$A$27:$A$38,ÅRSTOT!$A30)+SUMIFS(MURERE!J$27:J$38,MURERE!$A$27:$A$38,ÅRSTOT!$A30)+SUMIFS('BLIKK OG VENTILASJON'!J$27:J$38,'BLIKK OG VENTILASJON'!$A$27:$A$38,ÅRSTOT!$A30)+SUMIFS(ISOLATØR!J$27:J$38,ISOLATØR!$A$27:$A$38,ÅRSTOT!$A30)+SUMIFS(MALERE!J$27:J$38,MALERE!$A$27:$A$38,ÅRSTOT!$A30)+SUMIFS(TAKTEKKERE!J$27:J$38,TAKTEKKERE!$A$27:$A$38,ÅRSTOT!$A30)</f>
        <v>424816.48</v>
      </c>
      <c r="K30" s="14">
        <v>201.76512942293991</v>
      </c>
      <c r="L30" s="15">
        <f t="shared" si="10"/>
        <v>0</v>
      </c>
      <c r="M30" s="35">
        <f t="shared" si="9"/>
        <v>-1</v>
      </c>
    </row>
    <row r="31" spans="1:15" x14ac:dyDescent="0.35">
      <c r="A31" s="29" t="s">
        <v>20</v>
      </c>
      <c r="B31" s="5">
        <f>SUMIFS(BETONG!B$27:B$38,BETONG!$A$27:$A$38,ÅRSTOT!$A31)+SUMIFS(TØMRERE!B$27:B$38,TØMRERE!$A$27:$A$38,ÅRSTOT!$A31)+SUMIFS(RØRLEGGERE!B$27:B$38,RØRLEGGERE!$A$27:$A$38,ÅRSTOT!$A31)+SUMIFS(MURERE!B$27:B$38,MURERE!$A$27:$A$38,ÅRSTOT!$A31)+SUMIFS('BLIKK OG VENTILASJON'!B$27:B$38,'BLIKK OG VENTILASJON'!$A$27:$A$38,ÅRSTOT!$A31)+SUMIFS(ISOLATØR!B$27:B$38,ISOLATØR!$A$27:$A$38,ÅRSTOT!$A31)+SUMIFS(MALERE!B$27:B$38,MALERE!$A$27:$A$38,ÅRSTOT!$A31)+SUMIFS(TAKTEKKERE!B$27:B$38,TAKTEKKERE!$A$27:$A$38,ÅRSTOT!$A31)</f>
        <v>0</v>
      </c>
      <c r="C31" s="5">
        <f>SUMIFS(BETONG!C$27:C$38,BETONG!$A$27:$A$38,ÅRSTOT!$A31)+SUMIFS(TØMRERE!C$27:C$38,TØMRERE!$A$27:$A$38,ÅRSTOT!$A31)+SUMIFS(RØRLEGGERE!C$27:C$38,RØRLEGGERE!$A$27:$A$38,ÅRSTOT!$A31)+SUMIFS(MURERE!C$27:C$38,MURERE!$A$27:$A$38,ÅRSTOT!$A31)+SUMIFS('BLIKK OG VENTILASJON'!C$27:C$38,'BLIKK OG VENTILASJON'!$A$27:$A$38,ÅRSTOT!$A31)+SUMIFS(ISOLATØR!C$27:C$38,ISOLATØR!$A$27:$A$38,ÅRSTOT!$A31)+SUMIFS(MALERE!C$27:C$38,MALERE!$A$27:$A$38,ÅRSTOT!$A31)+SUMIFS(TAKTEKKERE!C$27:C$38,TAKTEKKERE!$A$27:$A$38,ÅRSTOT!$A31)</f>
        <v>0</v>
      </c>
      <c r="D31" s="5">
        <f>SUMIFS(BETONG!D$27:D$38,BETONG!$A$27:$A$38,ÅRSTOT!$A31)+SUMIFS(TØMRERE!D$27:D$38,TØMRERE!$A$27:$A$38,ÅRSTOT!$A31)+SUMIFS(RØRLEGGERE!D$27:D$38,RØRLEGGERE!$A$27:$A$38,ÅRSTOT!$A31)+SUMIFS(MURERE!D$27:D$38,MURERE!$A$27:$A$38,ÅRSTOT!$A31)+SUMIFS('BLIKK OG VENTILASJON'!D$27:D$38,'BLIKK OG VENTILASJON'!$A$27:$A$38,ÅRSTOT!$A31)+SUMIFS(ISOLATØR!D$27:D$38,ISOLATØR!$A$27:$A$38,ÅRSTOT!$A31)+SUMIFS(MALERE!D$27:D$38,MALERE!$A$27:$A$38,ÅRSTOT!$A31)+SUMIFS(TAKTEKKERE!D$27:D$38,TAKTEKKERE!$A$27:$A$38,ÅRSTOT!$A31)</f>
        <v>0</v>
      </c>
      <c r="E31" s="5">
        <f>SUMIFS(BETONG!E$27:E$38,BETONG!$A$27:$A$38,ÅRSTOT!$A31)+SUMIFS(TØMRERE!E$27:E$38,TØMRERE!$A$27:$A$38,ÅRSTOT!$A31)+SUMIFS(RØRLEGGERE!E$27:E$38,RØRLEGGERE!$A$27:$A$38,ÅRSTOT!$A31)+SUMIFS(MURERE!E$27:E$38,MURERE!$A$27:$A$38,ÅRSTOT!$A31)+SUMIFS('BLIKK OG VENTILASJON'!E$27:E$38,'BLIKK OG VENTILASJON'!$A$27:$A$38,ÅRSTOT!$A31)+SUMIFS(ISOLATØR!E$27:E$38,ISOLATØR!$A$27:$A$38,ÅRSTOT!$A31)+SUMIFS(MALERE!E$27:E$38,MALERE!$A$27:$A$38,ÅRSTOT!$A31)+SUMIFS(TAKTEKKERE!E$27:E$38,TAKTEKKERE!$A$27:$A$38,ÅRSTOT!$A31)</f>
        <v>0</v>
      </c>
      <c r="F31" s="13">
        <f t="shared" si="7"/>
        <v>0</v>
      </c>
      <c r="G31" s="13">
        <f t="shared" si="7"/>
        <v>0</v>
      </c>
      <c r="H31" s="13">
        <f t="shared" si="8"/>
        <v>0</v>
      </c>
      <c r="I31" s="5">
        <f>SUMIFS(BETONG!I$27:I$38,BETONG!$A$27:$A$38,ÅRSTOT!$A31)+SUMIFS(TØMRERE!I$27:I$38,TØMRERE!$A$27:$A$38,ÅRSTOT!$A31)+SUMIFS(RØRLEGGERE!I$27:I$38,RØRLEGGERE!$A$27:$A$38,ÅRSTOT!$A31)+SUMIFS(MURERE!I$27:I$38,MURERE!$A$27:$A$38,ÅRSTOT!$A31)+SUMIFS('BLIKK OG VENTILASJON'!I$27:I$38,'BLIKK OG VENTILASJON'!$A$27:$A$38,ÅRSTOT!$A31)+SUMIFS(ISOLATØR!I$27:I$38,ISOLATØR!$A$27:$A$38,ÅRSTOT!$A31)+SUMIFS(MALERE!I$27:I$38,MALERE!$A$27:$A$38,ÅRSTOT!$A31)+SUMIFS(TAKTEKKERE!I$27:I$38,TAKTEKKERE!$A$27:$A$38,ÅRSTOT!$A31)</f>
        <v>0</v>
      </c>
      <c r="J31" s="5">
        <f>SUMIFS(BETONG!J$27:J$38,BETONG!$A$27:$A$38,ÅRSTOT!$A31)+SUMIFS(TØMRERE!J$27:J$38,TØMRERE!$A$27:$A$38,ÅRSTOT!$A31)+SUMIFS(RØRLEGGERE!J$27:J$38,RØRLEGGERE!$A$27:$A$38,ÅRSTOT!$A31)+SUMIFS(MURERE!J$27:J$38,MURERE!$A$27:$A$38,ÅRSTOT!$A31)+SUMIFS('BLIKK OG VENTILASJON'!J$27:J$38,'BLIKK OG VENTILASJON'!$A$27:$A$38,ÅRSTOT!$A31)+SUMIFS(ISOLATØR!J$27:J$38,ISOLATØR!$A$27:$A$38,ÅRSTOT!$A31)+SUMIFS(MALERE!J$27:J$38,MALERE!$A$27:$A$38,ÅRSTOT!$A31)+SUMIFS(TAKTEKKERE!J$27:J$38,TAKTEKKERE!$A$27:$A$38,ÅRSTOT!$A31)</f>
        <v>0</v>
      </c>
      <c r="K31" s="14">
        <v>0</v>
      </c>
      <c r="L31" s="15">
        <f t="shared" si="10"/>
        <v>0</v>
      </c>
      <c r="M31" s="35">
        <f t="shared" si="9"/>
        <v>0</v>
      </c>
    </row>
    <row r="32" spans="1:15" x14ac:dyDescent="0.35">
      <c r="A32" s="29" t="s">
        <v>7</v>
      </c>
      <c r="B32" s="5">
        <f>SUMIFS(BETONG!B$27:B$38,BETONG!$A$27:$A$38,ÅRSTOT!$A32)+SUMIFS(TØMRERE!B$27:B$38,TØMRERE!$A$27:$A$38,ÅRSTOT!$A32)+SUMIFS(RØRLEGGERE!B$27:B$38,RØRLEGGERE!$A$27:$A$38,ÅRSTOT!$A32)+SUMIFS(MURERE!B$27:B$38,MURERE!$A$27:$A$38,ÅRSTOT!$A32)+SUMIFS('BLIKK OG VENTILASJON'!B$27:B$38,'BLIKK OG VENTILASJON'!$A$27:$A$38,ÅRSTOT!$A32)+SUMIFS(ISOLATØR!B$27:B$38,ISOLATØR!$A$27:$A$38,ÅRSTOT!$A32)+SUMIFS(MALERE!B$27:B$38,MALERE!$A$27:$A$38,ÅRSTOT!$A32)+SUMIFS(TAKTEKKERE!B$27:B$38,TAKTEKKERE!$A$27:$A$38,ÅRSTOT!$A32)</f>
        <v>4682448</v>
      </c>
      <c r="C32" s="5">
        <f>SUMIFS(BETONG!C$27:C$38,BETONG!$A$27:$A$38,ÅRSTOT!$A32)+SUMIFS(TØMRERE!C$27:C$38,TØMRERE!$A$27:$A$38,ÅRSTOT!$A32)+SUMIFS(RØRLEGGERE!C$27:C$38,RØRLEGGERE!$A$27:$A$38,ÅRSTOT!$A32)+SUMIFS(MURERE!C$27:C$38,MURERE!$A$27:$A$38,ÅRSTOT!$A32)+SUMIFS('BLIKK OG VENTILASJON'!C$27:C$38,'BLIKK OG VENTILASJON'!$A$27:$A$38,ÅRSTOT!$A32)+SUMIFS(ISOLATØR!C$27:C$38,ISOLATØR!$A$27:$A$38,ÅRSTOT!$A32)+SUMIFS(MALERE!C$27:C$38,MALERE!$A$27:$A$38,ÅRSTOT!$A32)+SUMIFS(TAKTEKKERE!C$27:C$38,TAKTEKKERE!$A$27:$A$38,ÅRSTOT!$A32)</f>
        <v>0</v>
      </c>
      <c r="D32" s="5">
        <f>SUMIFS(BETONG!D$27:D$38,BETONG!$A$27:$A$38,ÅRSTOT!$A32)+SUMIFS(TØMRERE!D$27:D$38,TØMRERE!$A$27:$A$38,ÅRSTOT!$A32)+SUMIFS(RØRLEGGERE!D$27:D$38,RØRLEGGERE!$A$27:$A$38,ÅRSTOT!$A32)+SUMIFS(MURERE!D$27:D$38,MURERE!$A$27:$A$38,ÅRSTOT!$A32)+SUMIFS('BLIKK OG VENTILASJON'!D$27:D$38,'BLIKK OG VENTILASJON'!$A$27:$A$38,ÅRSTOT!$A32)+SUMIFS(ISOLATØR!D$27:D$38,ISOLATØR!$A$27:$A$38,ÅRSTOT!$A32)+SUMIFS(MALERE!D$27:D$38,MALERE!$A$27:$A$38,ÅRSTOT!$A32)+SUMIFS(TAKTEKKERE!D$27:D$38,TAKTEKKERE!$A$27:$A$38,ÅRSTOT!$A32)</f>
        <v>15694.85</v>
      </c>
      <c r="E32" s="5">
        <f>SUMIFS(BETONG!E$27:E$38,BETONG!$A$27:$A$38,ÅRSTOT!$A32)+SUMIFS(TØMRERE!E$27:E$38,TØMRERE!$A$27:$A$38,ÅRSTOT!$A32)+SUMIFS(RØRLEGGERE!E$27:E$38,RØRLEGGERE!$A$27:$A$38,ÅRSTOT!$A32)+SUMIFS(MURERE!E$27:E$38,MURERE!$A$27:$A$38,ÅRSTOT!$A32)+SUMIFS('BLIKK OG VENTILASJON'!E$27:E$38,'BLIKK OG VENTILASJON'!$A$27:$A$38,ÅRSTOT!$A32)+SUMIFS(ISOLATØR!E$27:E$38,ISOLATØR!$A$27:$A$38,ÅRSTOT!$A32)+SUMIFS(MALERE!E$27:E$38,MALERE!$A$27:$A$38,ÅRSTOT!$A32)+SUMIFS(TAKTEKKERE!E$27:E$38,TAKTEKKERE!$A$27:$A$38,ÅRSTOT!$A32)</f>
        <v>0</v>
      </c>
      <c r="F32" s="13">
        <f t="shared" si="7"/>
        <v>298.34295963325548</v>
      </c>
      <c r="G32" s="13">
        <f t="shared" si="7"/>
        <v>0</v>
      </c>
      <c r="H32" s="13">
        <f t="shared" si="8"/>
        <v>298.34295963325548</v>
      </c>
      <c r="I32" s="5">
        <f>SUMIFS(BETONG!I$27:I$38,BETONG!$A$27:$A$38,ÅRSTOT!$A32)+SUMIFS(TØMRERE!I$27:I$38,TØMRERE!$A$27:$A$38,ÅRSTOT!$A32)+SUMIFS(RØRLEGGERE!I$27:I$38,RØRLEGGERE!$A$27:$A$38,ÅRSTOT!$A32)+SUMIFS(MURERE!I$27:I$38,MURERE!$A$27:$A$38,ÅRSTOT!$A32)+SUMIFS('BLIKK OG VENTILASJON'!I$27:I$38,'BLIKK OG VENTILASJON'!$A$27:$A$38,ÅRSTOT!$A32)+SUMIFS(ISOLATØR!I$27:I$38,ISOLATØR!$A$27:$A$38,ÅRSTOT!$A32)+SUMIFS(MALERE!I$27:I$38,MALERE!$A$27:$A$38,ÅRSTOT!$A32)+SUMIFS(TAKTEKKERE!I$27:I$38,TAKTEKKERE!$A$27:$A$38,ÅRSTOT!$A32)</f>
        <v>5537155</v>
      </c>
      <c r="J32" s="5">
        <f>SUMIFS(BETONG!J$27:J$38,BETONG!$A$27:$A$38,ÅRSTOT!$A32)+SUMIFS(TØMRERE!J$27:J$38,TØMRERE!$A$27:$A$38,ÅRSTOT!$A32)+SUMIFS(RØRLEGGERE!J$27:J$38,RØRLEGGERE!$A$27:$A$38,ÅRSTOT!$A32)+SUMIFS(MURERE!J$27:J$38,MURERE!$A$27:$A$38,ÅRSTOT!$A32)+SUMIFS('BLIKK OG VENTILASJON'!J$27:J$38,'BLIKK OG VENTILASJON'!$A$27:$A$38,ÅRSTOT!$A32)+SUMIFS(ISOLATØR!J$27:J$38,ISOLATØR!$A$27:$A$38,ÅRSTOT!$A32)+SUMIFS(MALERE!J$27:J$38,MALERE!$A$27:$A$38,ÅRSTOT!$A32)+SUMIFS(TAKTEKKERE!J$27:J$38,TAKTEKKERE!$A$27:$A$38,ÅRSTOT!$A32)</f>
        <v>0</v>
      </c>
      <c r="K32" s="14">
        <v>280.68047776694692</v>
      </c>
      <c r="L32" s="15">
        <f t="shared" si="10"/>
        <v>-0.15435851082369917</v>
      </c>
      <c r="M32" s="35">
        <f t="shared" si="9"/>
        <v>6.2927361414048782E-2</v>
      </c>
    </row>
    <row r="33" spans="1:13" x14ac:dyDescent="0.35">
      <c r="A33" s="29" t="s">
        <v>8</v>
      </c>
      <c r="B33" s="5">
        <f>SUMIFS(BETONG!B$27:B$38,BETONG!$A$27:$A$38,ÅRSTOT!$A33)+SUMIFS(TØMRERE!B$27:B$38,TØMRERE!$A$27:$A$38,ÅRSTOT!$A33)+SUMIFS(RØRLEGGERE!B$27:B$38,RØRLEGGERE!$A$27:$A$38,ÅRSTOT!$A33)+SUMIFS(MURERE!B$27:B$38,MURERE!$A$27:$A$38,ÅRSTOT!$A33)+SUMIFS('BLIKK OG VENTILASJON'!B$27:B$38,'BLIKK OG VENTILASJON'!$A$27:$A$38,ÅRSTOT!$A33)+SUMIFS(ISOLATØR!B$27:B$38,ISOLATØR!$A$27:$A$38,ÅRSTOT!$A33)+SUMIFS(MALERE!B$27:B$38,MALERE!$A$27:$A$38,ÅRSTOT!$A33)+SUMIFS(TAKTEKKERE!B$27:B$38,TAKTEKKERE!$A$27:$A$38,ÅRSTOT!$A33)</f>
        <v>13660961</v>
      </c>
      <c r="C33" s="5">
        <f>SUMIFS(BETONG!C$27:C$38,BETONG!$A$27:$A$38,ÅRSTOT!$A33)+SUMIFS(TØMRERE!C$27:C$38,TØMRERE!$A$27:$A$38,ÅRSTOT!$A33)+SUMIFS(RØRLEGGERE!C$27:C$38,RØRLEGGERE!$A$27:$A$38,ÅRSTOT!$A33)+SUMIFS(MURERE!C$27:C$38,MURERE!$A$27:$A$38,ÅRSTOT!$A33)+SUMIFS('BLIKK OG VENTILASJON'!C$27:C$38,'BLIKK OG VENTILASJON'!$A$27:$A$38,ÅRSTOT!$A33)+SUMIFS(ISOLATØR!C$27:C$38,ISOLATØR!$A$27:$A$38,ÅRSTOT!$A33)+SUMIFS(MALERE!C$27:C$38,MALERE!$A$27:$A$38,ÅRSTOT!$A33)+SUMIFS(TAKTEKKERE!C$27:C$38,TAKTEKKERE!$A$27:$A$38,ÅRSTOT!$A33)</f>
        <v>1530936</v>
      </c>
      <c r="D33" s="5">
        <f>SUMIFS(BETONG!D$27:D$38,BETONG!$A$27:$A$38,ÅRSTOT!$A33)+SUMIFS(TØMRERE!D$27:D$38,TØMRERE!$A$27:$A$38,ÅRSTOT!$A33)+SUMIFS(RØRLEGGERE!D$27:D$38,RØRLEGGERE!$A$27:$A$38,ÅRSTOT!$A33)+SUMIFS(MURERE!D$27:D$38,MURERE!$A$27:$A$38,ÅRSTOT!$A33)+SUMIFS('BLIKK OG VENTILASJON'!D$27:D$38,'BLIKK OG VENTILASJON'!$A$27:$A$38,ÅRSTOT!$A33)+SUMIFS(ISOLATØR!D$27:D$38,ISOLATØR!$A$27:$A$38,ÅRSTOT!$A33)+SUMIFS(MALERE!D$27:D$38,MALERE!$A$27:$A$38,ÅRSTOT!$A33)+SUMIFS(TAKTEKKERE!D$27:D$38,TAKTEKKERE!$A$27:$A$38,ÅRSTOT!$A33)</f>
        <v>40200.890000000007</v>
      </c>
      <c r="E33" s="5">
        <f>SUMIFS(BETONG!E$27:E$38,BETONG!$A$27:$A$38,ÅRSTOT!$A33)+SUMIFS(TØMRERE!E$27:E$38,TØMRERE!$A$27:$A$38,ÅRSTOT!$A33)+SUMIFS(RØRLEGGERE!E$27:E$38,RØRLEGGERE!$A$27:$A$38,ÅRSTOT!$A33)+SUMIFS(MURERE!E$27:E$38,MURERE!$A$27:$A$38,ÅRSTOT!$A33)+SUMIFS('BLIKK OG VENTILASJON'!E$27:E$38,'BLIKK OG VENTILASJON'!$A$27:$A$38,ÅRSTOT!$A33)+SUMIFS(ISOLATØR!E$27:E$38,ISOLATØR!$A$27:$A$38,ÅRSTOT!$A33)+SUMIFS(MALERE!E$27:E$38,MALERE!$A$27:$A$38,ÅRSTOT!$A33)+SUMIFS(TAKTEKKERE!E$27:E$38,TAKTEKKERE!$A$27:$A$38,ÅRSTOT!$A33)</f>
        <v>8280.7000000000007</v>
      </c>
      <c r="F33" s="13">
        <f t="shared" si="7"/>
        <v>339.81737717747041</v>
      </c>
      <c r="G33" s="13">
        <f t="shared" si="7"/>
        <v>184.88002222034368</v>
      </c>
      <c r="H33" s="13">
        <f t="shared" si="8"/>
        <v>313.35393496789186</v>
      </c>
      <c r="I33" s="5">
        <f>SUMIFS(BETONG!I$27:I$38,BETONG!$A$27:$A$38,ÅRSTOT!$A33)+SUMIFS(TØMRERE!I$27:I$38,TØMRERE!$A$27:$A$38,ÅRSTOT!$A33)+SUMIFS(RØRLEGGERE!I$27:I$38,RØRLEGGERE!$A$27:$A$38,ÅRSTOT!$A33)+SUMIFS(MURERE!I$27:I$38,MURERE!$A$27:$A$38,ÅRSTOT!$A33)+SUMIFS('BLIKK OG VENTILASJON'!I$27:I$38,'BLIKK OG VENTILASJON'!$A$27:$A$38,ÅRSTOT!$A33)+SUMIFS(ISOLATØR!I$27:I$38,ISOLATØR!$A$27:$A$38,ÅRSTOT!$A33)+SUMIFS(MALERE!I$27:I$38,MALERE!$A$27:$A$38,ÅRSTOT!$A33)+SUMIFS(TAKTEKKERE!I$27:I$38,TAKTEKKERE!$A$27:$A$38,ÅRSTOT!$A33)</f>
        <v>22236041</v>
      </c>
      <c r="J33" s="5">
        <f>SUMIFS(BETONG!J$27:J$38,BETONG!$A$27:$A$38,ÅRSTOT!$A33)+SUMIFS(TØMRERE!J$27:J$38,TØMRERE!$A$27:$A$38,ÅRSTOT!$A33)+SUMIFS(RØRLEGGERE!J$27:J$38,RØRLEGGERE!$A$27:$A$38,ÅRSTOT!$A33)+SUMIFS(MURERE!J$27:J$38,MURERE!$A$27:$A$38,ÅRSTOT!$A33)+SUMIFS('BLIKK OG VENTILASJON'!J$27:J$38,'BLIKK OG VENTILASJON'!$A$27:$A$38,ÅRSTOT!$A33)+SUMIFS(ISOLATØR!J$27:J$38,ISOLATØR!$A$27:$A$38,ÅRSTOT!$A33)+SUMIFS(MALERE!J$27:J$38,MALERE!$A$27:$A$38,ÅRSTOT!$A33)+SUMIFS(TAKTEKKERE!J$27:J$38,TAKTEKKERE!$A$27:$A$38,ÅRSTOT!$A33)</f>
        <v>388790</v>
      </c>
      <c r="K33" s="14">
        <v>303.29793557461346</v>
      </c>
      <c r="L33" s="15">
        <f t="shared" si="10"/>
        <v>-0.38563879244511196</v>
      </c>
      <c r="M33" s="35">
        <f t="shared" si="9"/>
        <v>3.3155515464445194E-2</v>
      </c>
    </row>
    <row r="34" spans="1:13" x14ac:dyDescent="0.35">
      <c r="A34" s="29" t="s">
        <v>10</v>
      </c>
      <c r="B34" s="5">
        <f>SUMIFS(BETONG!B$27:B$38,BETONG!$A$27:$A$38,ÅRSTOT!$A34)+SUMIFS(TØMRERE!B$27:B$38,TØMRERE!$A$27:$A$38,ÅRSTOT!$A34)+SUMIFS(RØRLEGGERE!B$27:B$38,RØRLEGGERE!$A$27:$A$38,ÅRSTOT!$A34)+SUMIFS(MURERE!B$27:B$38,MURERE!$A$27:$A$38,ÅRSTOT!$A34)+SUMIFS('BLIKK OG VENTILASJON'!B$27:B$38,'BLIKK OG VENTILASJON'!$A$27:$A$38,ÅRSTOT!$A34)+SUMIFS(ISOLATØR!B$27:B$38,ISOLATØR!$A$27:$A$38,ÅRSTOT!$A34)+SUMIFS(MALERE!B$27:B$38,MALERE!$A$27:$A$38,ÅRSTOT!$A34)+SUMIFS(TAKTEKKERE!B$27:B$38,TAKTEKKERE!$A$27:$A$38,ÅRSTOT!$A34)</f>
        <v>22178853.210000001</v>
      </c>
      <c r="C34" s="5">
        <f>SUMIFS(BETONG!C$27:C$38,BETONG!$A$27:$A$38,ÅRSTOT!$A34)+SUMIFS(TØMRERE!C$27:C$38,TØMRERE!$A$27:$A$38,ÅRSTOT!$A34)+SUMIFS(RØRLEGGERE!C$27:C$38,RØRLEGGERE!$A$27:$A$38,ÅRSTOT!$A34)+SUMIFS(MURERE!C$27:C$38,MURERE!$A$27:$A$38,ÅRSTOT!$A34)+SUMIFS('BLIKK OG VENTILASJON'!C$27:C$38,'BLIKK OG VENTILASJON'!$A$27:$A$38,ÅRSTOT!$A34)+SUMIFS(ISOLATØR!C$27:C$38,ISOLATØR!$A$27:$A$38,ÅRSTOT!$A34)+SUMIFS(MALERE!C$27:C$38,MALERE!$A$27:$A$38,ÅRSTOT!$A34)+SUMIFS(TAKTEKKERE!C$27:C$38,TAKTEKKERE!$A$27:$A$38,ÅRSTOT!$A34)</f>
        <v>0</v>
      </c>
      <c r="D34" s="5">
        <f>SUMIFS(BETONG!D$27:D$38,BETONG!$A$27:$A$38,ÅRSTOT!$A34)+SUMIFS(TØMRERE!D$27:D$38,TØMRERE!$A$27:$A$38,ÅRSTOT!$A34)+SUMIFS(RØRLEGGERE!D$27:D$38,RØRLEGGERE!$A$27:$A$38,ÅRSTOT!$A34)+SUMIFS(MURERE!D$27:D$38,MURERE!$A$27:$A$38,ÅRSTOT!$A34)+SUMIFS('BLIKK OG VENTILASJON'!D$27:D$38,'BLIKK OG VENTILASJON'!$A$27:$A$38,ÅRSTOT!$A34)+SUMIFS(ISOLATØR!D$27:D$38,ISOLATØR!$A$27:$A$38,ÅRSTOT!$A34)+SUMIFS(MALERE!D$27:D$38,MALERE!$A$27:$A$38,ÅRSTOT!$A34)+SUMIFS(TAKTEKKERE!D$27:D$38,TAKTEKKERE!$A$27:$A$38,ÅRSTOT!$A34)</f>
        <v>66216.429999999993</v>
      </c>
      <c r="E34" s="5">
        <f>SUMIFS(BETONG!E$27:E$38,BETONG!$A$27:$A$38,ÅRSTOT!$A34)+SUMIFS(TØMRERE!E$27:E$38,TØMRERE!$A$27:$A$38,ÅRSTOT!$A34)+SUMIFS(RØRLEGGERE!E$27:E$38,RØRLEGGERE!$A$27:$A$38,ÅRSTOT!$A34)+SUMIFS(MURERE!E$27:E$38,MURERE!$A$27:$A$38,ÅRSTOT!$A34)+SUMIFS('BLIKK OG VENTILASJON'!E$27:E$38,'BLIKK OG VENTILASJON'!$A$27:$A$38,ÅRSTOT!$A34)+SUMIFS(ISOLATØR!E$27:E$38,ISOLATØR!$A$27:$A$38,ÅRSTOT!$A34)+SUMIFS(MALERE!E$27:E$38,MALERE!$A$27:$A$38,ÅRSTOT!$A34)+SUMIFS(TAKTEKKERE!E$27:E$38,TAKTEKKERE!$A$27:$A$38,ÅRSTOT!$A34)</f>
        <v>0</v>
      </c>
      <c r="F34" s="13">
        <f t="shared" si="7"/>
        <v>334.94486504331331</v>
      </c>
      <c r="G34" s="13">
        <f t="shared" si="7"/>
        <v>0</v>
      </c>
      <c r="H34" s="13">
        <f t="shared" si="8"/>
        <v>334.94486504331331</v>
      </c>
      <c r="I34" s="5">
        <f>SUMIFS(BETONG!I$27:I$38,BETONG!$A$27:$A$38,ÅRSTOT!$A34)+SUMIFS(TØMRERE!I$27:I$38,TØMRERE!$A$27:$A$38,ÅRSTOT!$A34)+SUMIFS(RØRLEGGERE!I$27:I$38,RØRLEGGERE!$A$27:$A$38,ÅRSTOT!$A34)+SUMIFS(MURERE!I$27:I$38,MURERE!$A$27:$A$38,ÅRSTOT!$A34)+SUMIFS('BLIKK OG VENTILASJON'!I$27:I$38,'BLIKK OG VENTILASJON'!$A$27:$A$38,ÅRSTOT!$A34)+SUMIFS(ISOLATØR!I$27:I$38,ISOLATØR!$A$27:$A$38,ÅRSTOT!$A34)+SUMIFS(MALERE!I$27:I$38,MALERE!$A$27:$A$38,ÅRSTOT!$A34)+SUMIFS(TAKTEKKERE!I$27:I$38,TAKTEKKERE!$A$27:$A$38,ÅRSTOT!$A34)</f>
        <v>31744816.84</v>
      </c>
      <c r="J34" s="5">
        <f>SUMIFS(BETONG!J$27:J$38,BETONG!$A$27:$A$38,ÅRSTOT!$A34)+SUMIFS(TØMRERE!J$27:J$38,TØMRERE!$A$27:$A$38,ÅRSTOT!$A34)+SUMIFS(RØRLEGGERE!J$27:J$38,RØRLEGGERE!$A$27:$A$38,ÅRSTOT!$A34)+SUMIFS(MURERE!J$27:J$38,MURERE!$A$27:$A$38,ÅRSTOT!$A34)+SUMIFS('BLIKK OG VENTILASJON'!J$27:J$38,'BLIKK OG VENTILASJON'!$A$27:$A$38,ÅRSTOT!$A34)+SUMIFS(ISOLATØR!J$27:J$38,ISOLATØR!$A$27:$A$38,ÅRSTOT!$A34)+SUMIFS(MALERE!J$27:J$38,MALERE!$A$27:$A$38,ÅRSTOT!$A34)+SUMIFS(TAKTEKKERE!J$27:J$38,TAKTEKKERE!$A$27:$A$38,ÅRSTOT!$A34)</f>
        <v>0</v>
      </c>
      <c r="K34" s="14">
        <v>328.21235198049305</v>
      </c>
      <c r="L34" s="15">
        <f t="shared" si="10"/>
        <v>-0.30133938646470387</v>
      </c>
      <c r="M34" s="35">
        <f t="shared" si="9"/>
        <v>2.0512674255539289E-2</v>
      </c>
    </row>
    <row r="35" spans="1:13" x14ac:dyDescent="0.35">
      <c r="A35" s="29" t="s">
        <v>11</v>
      </c>
      <c r="B35" s="5">
        <f>SUMIFS(BETONG!B$27:B$38,BETONG!$A$27:$A$38,ÅRSTOT!$A35)+SUMIFS(TØMRERE!B$27:B$38,TØMRERE!$A$27:$A$38,ÅRSTOT!$A35)+SUMIFS(RØRLEGGERE!B$27:B$38,RØRLEGGERE!$A$27:$A$38,ÅRSTOT!$A35)+SUMIFS(MURERE!B$27:B$38,MURERE!$A$27:$A$38,ÅRSTOT!$A35)+SUMIFS('BLIKK OG VENTILASJON'!B$27:B$38,'BLIKK OG VENTILASJON'!$A$27:$A$38,ÅRSTOT!$A35)+SUMIFS(ISOLATØR!B$27:B$38,ISOLATØR!$A$27:$A$38,ÅRSTOT!$A35)+SUMIFS(MALERE!B$27:B$38,MALERE!$A$27:$A$38,ÅRSTOT!$A35)+SUMIFS(TAKTEKKERE!B$27:B$38,TAKTEKKERE!$A$27:$A$38,ÅRSTOT!$A35)</f>
        <v>4049422.3999999994</v>
      </c>
      <c r="C35" s="5">
        <f>SUMIFS(BETONG!C$27:C$38,BETONG!$A$27:$A$38,ÅRSTOT!$A35)+SUMIFS(TØMRERE!C$27:C$38,TØMRERE!$A$27:$A$38,ÅRSTOT!$A35)+SUMIFS(RØRLEGGERE!C$27:C$38,RØRLEGGERE!$A$27:$A$38,ÅRSTOT!$A35)+SUMIFS(MURERE!C$27:C$38,MURERE!$A$27:$A$38,ÅRSTOT!$A35)+SUMIFS('BLIKK OG VENTILASJON'!C$27:C$38,'BLIKK OG VENTILASJON'!$A$27:$A$38,ÅRSTOT!$A35)+SUMIFS(ISOLATØR!C$27:C$38,ISOLATØR!$A$27:$A$38,ÅRSTOT!$A35)+SUMIFS(MALERE!C$27:C$38,MALERE!$A$27:$A$38,ÅRSTOT!$A35)+SUMIFS(TAKTEKKERE!C$27:C$38,TAKTEKKERE!$A$27:$A$38,ÅRSTOT!$A35)</f>
        <v>0</v>
      </c>
      <c r="D35" s="5">
        <f>SUMIFS(BETONG!D$27:D$38,BETONG!$A$27:$A$38,ÅRSTOT!$A35)+SUMIFS(TØMRERE!D$27:D$38,TØMRERE!$A$27:$A$38,ÅRSTOT!$A35)+SUMIFS(RØRLEGGERE!D$27:D$38,RØRLEGGERE!$A$27:$A$38,ÅRSTOT!$A35)+SUMIFS(MURERE!D$27:D$38,MURERE!$A$27:$A$38,ÅRSTOT!$A35)+SUMIFS('BLIKK OG VENTILASJON'!D$27:D$38,'BLIKK OG VENTILASJON'!$A$27:$A$38,ÅRSTOT!$A35)+SUMIFS(ISOLATØR!D$27:D$38,ISOLATØR!$A$27:$A$38,ÅRSTOT!$A35)+SUMIFS(MALERE!D$27:D$38,MALERE!$A$27:$A$38,ÅRSTOT!$A35)+SUMIFS(TAKTEKKERE!D$27:D$38,TAKTEKKERE!$A$27:$A$38,ÅRSTOT!$A35)</f>
        <v>11898</v>
      </c>
      <c r="E35" s="5">
        <f>SUMIFS(BETONG!E$27:E$38,BETONG!$A$27:$A$38,ÅRSTOT!$A35)+SUMIFS(TØMRERE!E$27:E$38,TØMRERE!$A$27:$A$38,ÅRSTOT!$A35)+SUMIFS(RØRLEGGERE!E$27:E$38,RØRLEGGERE!$A$27:$A$38,ÅRSTOT!$A35)+SUMIFS(MURERE!E$27:E$38,MURERE!$A$27:$A$38,ÅRSTOT!$A35)+SUMIFS('BLIKK OG VENTILASJON'!E$27:E$38,'BLIKK OG VENTILASJON'!$A$27:$A$38,ÅRSTOT!$A35)+SUMIFS(ISOLATØR!E$27:E$38,ISOLATØR!$A$27:$A$38,ÅRSTOT!$A35)+SUMIFS(MALERE!E$27:E$38,MALERE!$A$27:$A$38,ÅRSTOT!$A35)+SUMIFS(TAKTEKKERE!E$27:E$38,TAKTEKKERE!$A$27:$A$38,ÅRSTOT!$A35)</f>
        <v>0</v>
      </c>
      <c r="F35" s="13">
        <f t="shared" si="7"/>
        <v>340.34479744494871</v>
      </c>
      <c r="G35" s="13">
        <f t="shared" si="7"/>
        <v>0</v>
      </c>
      <c r="H35" s="13">
        <f t="shared" si="8"/>
        <v>340.34479744494871</v>
      </c>
      <c r="I35" s="5">
        <f>SUMIFS(BETONG!I$27:I$38,BETONG!$A$27:$A$38,ÅRSTOT!$A35)+SUMIFS(TØMRERE!I$27:I$38,TØMRERE!$A$27:$A$38,ÅRSTOT!$A35)+SUMIFS(RØRLEGGERE!I$27:I$38,RØRLEGGERE!$A$27:$A$38,ÅRSTOT!$A35)+SUMIFS(MURERE!I$27:I$38,MURERE!$A$27:$A$38,ÅRSTOT!$A35)+SUMIFS('BLIKK OG VENTILASJON'!I$27:I$38,'BLIKK OG VENTILASJON'!$A$27:$A$38,ÅRSTOT!$A35)+SUMIFS(ISOLATØR!I$27:I$38,ISOLATØR!$A$27:$A$38,ÅRSTOT!$A35)+SUMIFS(MALERE!I$27:I$38,MALERE!$A$27:$A$38,ÅRSTOT!$A35)+SUMIFS(TAKTEKKERE!I$27:I$38,TAKTEKKERE!$A$27:$A$38,ÅRSTOT!$A35)</f>
        <v>4132135.4299999997</v>
      </c>
      <c r="J35" s="5">
        <f>SUMIFS(BETONG!J$27:J$38,BETONG!$A$27:$A$38,ÅRSTOT!$A35)+SUMIFS(TØMRERE!J$27:J$38,TØMRERE!$A$27:$A$38,ÅRSTOT!$A35)+SUMIFS(RØRLEGGERE!J$27:J$38,RØRLEGGERE!$A$27:$A$38,ÅRSTOT!$A35)+SUMIFS(MURERE!J$27:J$38,MURERE!$A$27:$A$38,ÅRSTOT!$A35)+SUMIFS('BLIKK OG VENTILASJON'!J$27:J$38,'BLIKK OG VENTILASJON'!$A$27:$A$38,ÅRSTOT!$A35)+SUMIFS(ISOLATØR!J$27:J$38,ISOLATØR!$A$27:$A$38,ÅRSTOT!$A35)+SUMIFS(MALERE!J$27:J$38,MALERE!$A$27:$A$38,ÅRSTOT!$A35)+SUMIFS(TAKTEKKERE!J$27:J$38,TAKTEKKERE!$A$27:$A$38,ÅRSTOT!$A35)</f>
        <v>0</v>
      </c>
      <c r="K35" s="14">
        <v>311.42445868033309</v>
      </c>
      <c r="L35" s="15">
        <f t="shared" si="10"/>
        <v>-2.0017018174063154E-2</v>
      </c>
      <c r="M35" s="35">
        <f t="shared" si="9"/>
        <v>9.2864699475327314E-2</v>
      </c>
    </row>
    <row r="36" spans="1:13" x14ac:dyDescent="0.35">
      <c r="A36" s="29" t="s">
        <v>12</v>
      </c>
      <c r="B36" s="5">
        <f>SUMIFS(BETONG!B$27:B$38,BETONG!$A$27:$A$38,ÅRSTOT!$A36)+SUMIFS(TØMRERE!B$27:B$38,TØMRERE!$A$27:$A$38,ÅRSTOT!$A36)+SUMIFS(RØRLEGGERE!B$27:B$38,RØRLEGGERE!$A$27:$A$38,ÅRSTOT!$A36)+SUMIFS(MURERE!B$27:B$38,MURERE!$A$27:$A$38,ÅRSTOT!$A36)+SUMIFS('BLIKK OG VENTILASJON'!B$27:B$38,'BLIKK OG VENTILASJON'!$A$27:$A$38,ÅRSTOT!$A36)+SUMIFS(ISOLATØR!B$27:B$38,ISOLATØR!$A$27:$A$38,ÅRSTOT!$A36)+SUMIFS(MALERE!B$27:B$38,MALERE!$A$27:$A$38,ÅRSTOT!$A36)+SUMIFS(TAKTEKKERE!B$27:B$38,TAKTEKKERE!$A$27:$A$38,ÅRSTOT!$A36)</f>
        <v>19220692</v>
      </c>
      <c r="C36" s="5">
        <f>SUMIFS(BETONG!C$27:C$38,BETONG!$A$27:$A$38,ÅRSTOT!$A36)+SUMIFS(TØMRERE!C$27:C$38,TØMRERE!$A$27:$A$38,ÅRSTOT!$A36)+SUMIFS(RØRLEGGERE!C$27:C$38,RØRLEGGERE!$A$27:$A$38,ÅRSTOT!$A36)+SUMIFS(MURERE!C$27:C$38,MURERE!$A$27:$A$38,ÅRSTOT!$A36)+SUMIFS('BLIKK OG VENTILASJON'!C$27:C$38,'BLIKK OG VENTILASJON'!$A$27:$A$38,ÅRSTOT!$A36)+SUMIFS(ISOLATØR!C$27:C$38,ISOLATØR!$A$27:$A$38,ÅRSTOT!$A36)+SUMIFS(MALERE!C$27:C$38,MALERE!$A$27:$A$38,ÅRSTOT!$A36)+SUMIFS(TAKTEKKERE!C$27:C$38,TAKTEKKERE!$A$27:$A$38,ÅRSTOT!$A36)</f>
        <v>57403</v>
      </c>
      <c r="D36" s="5">
        <f>SUMIFS(BETONG!D$27:D$38,BETONG!$A$27:$A$38,ÅRSTOT!$A36)+SUMIFS(TØMRERE!D$27:D$38,TØMRERE!$A$27:$A$38,ÅRSTOT!$A36)+SUMIFS(RØRLEGGERE!D$27:D$38,RØRLEGGERE!$A$27:$A$38,ÅRSTOT!$A36)+SUMIFS(MURERE!D$27:D$38,MURERE!$A$27:$A$38,ÅRSTOT!$A36)+SUMIFS('BLIKK OG VENTILASJON'!D$27:D$38,'BLIKK OG VENTILASJON'!$A$27:$A$38,ÅRSTOT!$A36)+SUMIFS(ISOLATØR!D$27:D$38,ISOLATØR!$A$27:$A$38,ÅRSTOT!$A36)+SUMIFS(MALERE!D$27:D$38,MALERE!$A$27:$A$38,ÅRSTOT!$A36)+SUMIFS(TAKTEKKERE!D$27:D$38,TAKTEKKERE!$A$27:$A$38,ÅRSTOT!$A36)</f>
        <v>63812.800000000003</v>
      </c>
      <c r="E36" s="5">
        <f>SUMIFS(BETONG!E$27:E$38,BETONG!$A$27:$A$38,ÅRSTOT!$A36)+SUMIFS(TØMRERE!E$27:E$38,TØMRERE!$A$27:$A$38,ÅRSTOT!$A36)+SUMIFS(RØRLEGGERE!E$27:E$38,RØRLEGGERE!$A$27:$A$38,ÅRSTOT!$A36)+SUMIFS(MURERE!E$27:E$38,MURERE!$A$27:$A$38,ÅRSTOT!$A36)+SUMIFS('BLIKK OG VENTILASJON'!E$27:E$38,'BLIKK OG VENTILASJON'!$A$27:$A$38,ÅRSTOT!$A36)+SUMIFS(ISOLATØR!E$27:E$38,ISOLATØR!$A$27:$A$38,ÅRSTOT!$A36)+SUMIFS(MALERE!E$27:E$38,MALERE!$A$27:$A$38,ÅRSTOT!$A36)+SUMIFS(TAKTEKKERE!E$27:E$38,TAKTEKKERE!$A$27:$A$38,ÅRSTOT!$A36)</f>
        <v>366</v>
      </c>
      <c r="F36" s="13">
        <f>IF(D36=0,0,B36/D36)</f>
        <v>301.20433518040267</v>
      </c>
      <c r="G36" s="13">
        <f t="shared" si="7"/>
        <v>156.83879781420765</v>
      </c>
      <c r="H36" s="13">
        <f t="shared" si="8"/>
        <v>300.38104483100335</v>
      </c>
      <c r="I36" s="5">
        <f>SUMIFS(BETONG!I$27:I$38,BETONG!$A$27:$A$38,ÅRSTOT!$A36)+SUMIFS(TØMRERE!I$27:I$38,TØMRERE!$A$27:$A$38,ÅRSTOT!$A36)+SUMIFS(RØRLEGGERE!I$27:I$38,RØRLEGGERE!$A$27:$A$38,ÅRSTOT!$A36)+SUMIFS(MURERE!I$27:I$38,MURERE!$A$27:$A$38,ÅRSTOT!$A36)+SUMIFS('BLIKK OG VENTILASJON'!I$27:I$38,'BLIKK OG VENTILASJON'!$A$27:$A$38,ÅRSTOT!$A36)+SUMIFS(ISOLATØR!I$27:I$38,ISOLATØR!$A$27:$A$38,ÅRSTOT!$A36)+SUMIFS(MALERE!I$27:I$38,MALERE!$A$27:$A$38,ÅRSTOT!$A36)+SUMIFS(TAKTEKKERE!I$27:I$38,TAKTEKKERE!$A$27:$A$38,ÅRSTOT!$A36)</f>
        <v>12895111</v>
      </c>
      <c r="J36" s="5">
        <f>SUMIFS(BETONG!J$27:J$38,BETONG!$A$27:$A$38,ÅRSTOT!$A36)+SUMIFS(TØMRERE!J$27:J$38,TØMRERE!$A$27:$A$38,ÅRSTOT!$A36)+SUMIFS(RØRLEGGERE!J$27:J$38,RØRLEGGERE!$A$27:$A$38,ÅRSTOT!$A36)+SUMIFS(MURERE!J$27:J$38,MURERE!$A$27:$A$38,ÅRSTOT!$A36)+SUMIFS('BLIKK OG VENTILASJON'!J$27:J$38,'BLIKK OG VENTILASJON'!$A$27:$A$38,ÅRSTOT!$A36)+SUMIFS(ISOLATØR!J$27:J$38,ISOLATØR!$A$27:$A$38,ÅRSTOT!$A36)+SUMIFS(MALERE!J$27:J$38,MALERE!$A$27:$A$38,ÅRSTOT!$A36)+SUMIFS(TAKTEKKERE!J$27:J$38,TAKTEKKERE!$A$27:$A$38,ÅRSTOT!$A36)</f>
        <v>2000000</v>
      </c>
      <c r="K36" s="14">
        <v>321.70518676904135</v>
      </c>
      <c r="L36" s="15">
        <f t="shared" si="10"/>
        <v>0.49054102752585843</v>
      </c>
      <c r="M36" s="35">
        <f t="shared" si="9"/>
        <v>-6.6284731533865604E-2</v>
      </c>
    </row>
    <row r="37" spans="1:13" x14ac:dyDescent="0.35">
      <c r="A37" s="29" t="s">
        <v>13</v>
      </c>
      <c r="B37" s="5">
        <f>SUMIFS(BETONG!B$27:B$38,BETONG!$A$27:$A$38,ÅRSTOT!$A37)+SUMIFS(TØMRERE!B$27:B$38,TØMRERE!$A$27:$A$38,ÅRSTOT!$A37)+SUMIFS(RØRLEGGERE!B$27:B$38,RØRLEGGERE!$A$27:$A$38,ÅRSTOT!$A37)+SUMIFS(MURERE!B$27:B$38,MURERE!$A$27:$A$38,ÅRSTOT!$A37)+SUMIFS('BLIKK OG VENTILASJON'!B$27:B$38,'BLIKK OG VENTILASJON'!$A$27:$A$38,ÅRSTOT!$A37)+SUMIFS(ISOLATØR!B$27:B$38,ISOLATØR!$A$27:$A$38,ÅRSTOT!$A37)+SUMIFS(MALERE!B$27:B$38,MALERE!$A$27:$A$38,ÅRSTOT!$A37)+SUMIFS(TAKTEKKERE!B$27:B$38,TAKTEKKERE!$A$27:$A$38,ÅRSTOT!$A37)</f>
        <v>148050234.16</v>
      </c>
      <c r="C37" s="5">
        <f>SUMIFS(BETONG!C$27:C$38,BETONG!$A$27:$A$38,ÅRSTOT!$A37)+SUMIFS(TØMRERE!C$27:C$38,TØMRERE!$A$27:$A$38,ÅRSTOT!$A37)+SUMIFS(RØRLEGGERE!C$27:C$38,RØRLEGGERE!$A$27:$A$38,ÅRSTOT!$A37)+SUMIFS(MURERE!C$27:C$38,MURERE!$A$27:$A$38,ÅRSTOT!$A37)+SUMIFS('BLIKK OG VENTILASJON'!C$27:C$38,'BLIKK OG VENTILASJON'!$A$27:$A$38,ÅRSTOT!$A37)+SUMIFS(ISOLATØR!C$27:C$38,ISOLATØR!$A$27:$A$38,ÅRSTOT!$A37)+SUMIFS(MALERE!C$27:C$38,MALERE!$A$27:$A$38,ÅRSTOT!$A37)+SUMIFS(TAKTEKKERE!C$27:C$38,TAKTEKKERE!$A$27:$A$38,ÅRSTOT!$A37)</f>
        <v>8638814.3399999999</v>
      </c>
      <c r="D37" s="5">
        <f>SUMIFS(BETONG!D$27:D$38,BETONG!$A$27:$A$38,ÅRSTOT!$A37)+SUMIFS(TØMRERE!D$27:D$38,TØMRERE!$A$27:$A$38,ÅRSTOT!$A37)+SUMIFS(RØRLEGGERE!D$27:D$38,RØRLEGGERE!$A$27:$A$38,ÅRSTOT!$A37)+SUMIFS(MURERE!D$27:D$38,MURERE!$A$27:$A$38,ÅRSTOT!$A37)+SUMIFS('BLIKK OG VENTILASJON'!D$27:D$38,'BLIKK OG VENTILASJON'!$A$27:$A$38,ÅRSTOT!$A37)+SUMIFS(ISOLATØR!D$27:D$38,ISOLATØR!$A$27:$A$38,ÅRSTOT!$A37)+SUMIFS(MALERE!D$27:D$38,MALERE!$A$27:$A$38,ÅRSTOT!$A37)+SUMIFS(TAKTEKKERE!D$27:D$38,TAKTEKKERE!$A$27:$A$38,ÅRSTOT!$A37)</f>
        <v>435933.6</v>
      </c>
      <c r="E37" s="5">
        <f>SUMIFS(BETONG!E$27:E$38,BETONG!$A$27:$A$38,ÅRSTOT!$A37)+SUMIFS(TØMRERE!E$27:E$38,TØMRERE!$A$27:$A$38,ÅRSTOT!$A37)+SUMIFS(RØRLEGGERE!E$27:E$38,RØRLEGGERE!$A$27:$A$38,ÅRSTOT!$A37)+SUMIFS(MURERE!E$27:E$38,MURERE!$A$27:$A$38,ÅRSTOT!$A37)+SUMIFS('BLIKK OG VENTILASJON'!E$27:E$38,'BLIKK OG VENTILASJON'!$A$27:$A$38,ÅRSTOT!$A37)+SUMIFS(ISOLATØR!E$27:E$38,ISOLATØR!$A$27:$A$38,ÅRSTOT!$A37)+SUMIFS(MALERE!E$27:E$38,MALERE!$A$27:$A$38,ÅRSTOT!$A37)+SUMIFS(TAKTEKKERE!E$27:E$38,TAKTEKKERE!$A$27:$A$38,ÅRSTOT!$A37)</f>
        <v>40034.720000000001</v>
      </c>
      <c r="F37" s="13">
        <f>IF(B37=0,0,B37/D37)</f>
        <v>339.61647865638253</v>
      </c>
      <c r="G37" s="13">
        <f>IF(E37=0,0,C37/E37)</f>
        <v>215.78305880495728</v>
      </c>
      <c r="H37" s="13">
        <f t="shared" si="8"/>
        <v>329.20058313965103</v>
      </c>
      <c r="I37" s="5">
        <f>SUMIFS(BETONG!I$27:I$38,BETONG!$A$27:$A$38,ÅRSTOT!$A37)+SUMIFS(TØMRERE!I$27:I$38,TØMRERE!$A$27:$A$38,ÅRSTOT!$A37)+SUMIFS(RØRLEGGERE!I$27:I$38,RØRLEGGERE!$A$27:$A$38,ÅRSTOT!$A37)+SUMIFS(MURERE!I$27:I$38,MURERE!$A$27:$A$38,ÅRSTOT!$A37)+SUMIFS('BLIKK OG VENTILASJON'!I$27:I$38,'BLIKK OG VENTILASJON'!$A$27:$A$38,ÅRSTOT!$A37)+SUMIFS(ISOLATØR!I$27:I$38,ISOLATØR!$A$27:$A$38,ÅRSTOT!$A37)+SUMIFS(MALERE!I$27:I$38,MALERE!$A$27:$A$38,ÅRSTOT!$A37)+SUMIFS(TAKTEKKERE!I$27:I$38,TAKTEKKERE!$A$27:$A$38,ÅRSTOT!$A37)</f>
        <v>135011761.03999999</v>
      </c>
      <c r="J37" s="5">
        <f>SUMIFS(BETONG!J$27:J$38,BETONG!$A$27:$A$38,ÅRSTOT!$A37)+SUMIFS(TØMRERE!J$27:J$38,TØMRERE!$A$27:$A$38,ÅRSTOT!$A37)+SUMIFS(RØRLEGGERE!J$27:J$38,RØRLEGGERE!$A$27:$A$38,ÅRSTOT!$A37)+SUMIFS(MURERE!J$27:J$38,MURERE!$A$27:$A$38,ÅRSTOT!$A37)+SUMIFS('BLIKK OG VENTILASJON'!J$27:J$38,'BLIKK OG VENTILASJON'!$A$27:$A$38,ÅRSTOT!$A37)+SUMIFS(ISOLATØR!J$27:J$38,ISOLATØR!$A$27:$A$38,ÅRSTOT!$A37)+SUMIFS(MALERE!J$27:J$38,MALERE!$A$27:$A$38,ÅRSTOT!$A37)+SUMIFS(TAKTEKKERE!J$27:J$38,TAKTEKKERE!$A$27:$A$38,ÅRSTOT!$A37)</f>
        <v>15532124.66</v>
      </c>
      <c r="K37" s="14">
        <v>296.20686286542889</v>
      </c>
      <c r="L37" s="15">
        <f t="shared" si="10"/>
        <v>9.6572869056474941E-2</v>
      </c>
      <c r="M37" s="35">
        <f t="shared" si="9"/>
        <v>0.11138742686462222</v>
      </c>
    </row>
    <row r="38" spans="1:13" x14ac:dyDescent="0.35">
      <c r="A38" s="29" t="s">
        <v>14</v>
      </c>
      <c r="B38" s="5">
        <f>SUMIFS(BETONG!B$27:B$38,BETONG!$A$27:$A$38,ÅRSTOT!$A38)+SUMIFS(TØMRERE!B$27:B$38,TØMRERE!$A$27:$A$38,ÅRSTOT!$A38)+SUMIFS(RØRLEGGERE!B$27:B$38,RØRLEGGERE!$A$27:$A$38,ÅRSTOT!$A38)+SUMIFS(MURERE!B$27:B$38,MURERE!$A$27:$A$38,ÅRSTOT!$A38)+SUMIFS('BLIKK OG VENTILASJON'!B$27:B$38,'BLIKK OG VENTILASJON'!$A$27:$A$38,ÅRSTOT!$A38)+SUMIFS(ISOLATØR!B$27:B$38,ISOLATØR!$A$27:$A$38,ÅRSTOT!$A38)+SUMIFS(MALERE!B$27:B$38,MALERE!$A$27:$A$38,ÅRSTOT!$A38)+SUMIFS(TAKTEKKERE!B$27:B$38,TAKTEKKERE!$A$27:$A$38,ÅRSTOT!$A38)</f>
        <v>1472901</v>
      </c>
      <c r="C38" s="5">
        <f>SUMIFS(BETONG!C$27:C$38,BETONG!$A$27:$A$38,ÅRSTOT!$A38)+SUMIFS(TØMRERE!C$27:C$38,TØMRERE!$A$27:$A$38,ÅRSTOT!$A38)+SUMIFS(RØRLEGGERE!C$27:C$38,RØRLEGGERE!$A$27:$A$38,ÅRSTOT!$A38)+SUMIFS(MURERE!C$27:C$38,MURERE!$A$27:$A$38,ÅRSTOT!$A38)+SUMIFS('BLIKK OG VENTILASJON'!C$27:C$38,'BLIKK OG VENTILASJON'!$A$27:$A$38,ÅRSTOT!$A38)+SUMIFS(ISOLATØR!C$27:C$38,ISOLATØR!$A$27:$A$38,ÅRSTOT!$A38)+SUMIFS(MALERE!C$27:C$38,MALERE!$A$27:$A$38,ÅRSTOT!$A38)+SUMIFS(TAKTEKKERE!C$27:C$38,TAKTEKKERE!$A$27:$A$38,ÅRSTOT!$A38)</f>
        <v>0</v>
      </c>
      <c r="D38" s="5">
        <f>SUMIFS(BETONG!D$27:D$38,BETONG!$A$27:$A$38,ÅRSTOT!$A38)+SUMIFS(TØMRERE!D$27:D$38,TØMRERE!$A$27:$A$38,ÅRSTOT!$A38)+SUMIFS(RØRLEGGERE!D$27:D$38,RØRLEGGERE!$A$27:$A$38,ÅRSTOT!$A38)+SUMIFS(MURERE!D$27:D$38,MURERE!$A$27:$A$38,ÅRSTOT!$A38)+SUMIFS('BLIKK OG VENTILASJON'!D$27:D$38,'BLIKK OG VENTILASJON'!$A$27:$A$38,ÅRSTOT!$A38)+SUMIFS(ISOLATØR!D$27:D$38,ISOLATØR!$A$27:$A$38,ÅRSTOT!$A38)+SUMIFS(MALERE!D$27:D$38,MALERE!$A$27:$A$38,ÅRSTOT!$A38)+SUMIFS(TAKTEKKERE!D$27:D$38,TAKTEKKERE!$A$27:$A$38,ÅRSTOT!$A38)</f>
        <v>2955.5</v>
      </c>
      <c r="E38" s="5">
        <f>SUMIFS(BETONG!E$27:E$38,BETONG!$A$27:$A$38,ÅRSTOT!$A38)+SUMIFS(TØMRERE!E$27:E$38,TØMRERE!$A$27:$A$38,ÅRSTOT!$A38)+SUMIFS(RØRLEGGERE!E$27:E$38,RØRLEGGERE!$A$27:$A$38,ÅRSTOT!$A38)+SUMIFS(MURERE!E$27:E$38,MURERE!$A$27:$A$38,ÅRSTOT!$A38)+SUMIFS('BLIKK OG VENTILASJON'!E$27:E$38,'BLIKK OG VENTILASJON'!$A$27:$A$38,ÅRSTOT!$A38)+SUMIFS(ISOLATØR!E$27:E$38,ISOLATØR!$A$27:$A$38,ÅRSTOT!$A38)+SUMIFS(MALERE!E$27:E$38,MALERE!$A$27:$A$38,ÅRSTOT!$A38)+SUMIFS(TAKTEKKERE!E$27:E$38,TAKTEKKERE!$A$27:$A$38,ÅRSTOT!$A38)</f>
        <v>0</v>
      </c>
      <c r="F38" s="13">
        <f>IF(D38=0,0,B38/D38)</f>
        <v>498.35933006259518</v>
      </c>
      <c r="G38" s="13">
        <f t="shared" si="7"/>
        <v>0</v>
      </c>
      <c r="H38" s="13">
        <f t="shared" si="8"/>
        <v>498.35933006259518</v>
      </c>
      <c r="I38" s="5">
        <f>SUMIFS(BETONG!I$27:I$38,BETONG!$A$27:$A$38,ÅRSTOT!$A38)+SUMIFS(TØMRERE!I$27:I$38,TØMRERE!$A$27:$A$38,ÅRSTOT!$A38)+SUMIFS(RØRLEGGERE!I$27:I$38,RØRLEGGERE!$A$27:$A$38,ÅRSTOT!$A38)+SUMIFS(MURERE!I$27:I$38,MURERE!$A$27:$A$38,ÅRSTOT!$A38)+SUMIFS('BLIKK OG VENTILASJON'!I$27:I$38,'BLIKK OG VENTILASJON'!$A$27:$A$38,ÅRSTOT!$A38)+SUMIFS(ISOLATØR!I$27:I$38,ISOLATØR!$A$27:$A$38,ÅRSTOT!$A38)+SUMIFS(MALERE!I$27:I$38,MALERE!$A$27:$A$38,ÅRSTOT!$A38)+SUMIFS(TAKTEKKERE!I$27:I$38,TAKTEKKERE!$A$27:$A$38,ÅRSTOT!$A38)</f>
        <v>328413</v>
      </c>
      <c r="J38" s="5">
        <f>SUMIFS(BETONG!J$27:J$38,BETONG!$A$27:$A$38,ÅRSTOT!$A38)+SUMIFS(TØMRERE!J$27:J$38,TØMRERE!$A$27:$A$38,ÅRSTOT!$A38)+SUMIFS(RØRLEGGERE!J$27:J$38,RØRLEGGERE!$A$27:$A$38,ÅRSTOT!$A38)+SUMIFS(MURERE!J$27:J$38,MURERE!$A$27:$A$38,ÅRSTOT!$A38)+SUMIFS('BLIKK OG VENTILASJON'!J$27:J$38,'BLIKK OG VENTILASJON'!$A$27:$A$38,ÅRSTOT!$A38)+SUMIFS(ISOLATØR!J$27:J$38,ISOLATØR!$A$27:$A$38,ÅRSTOT!$A38)+SUMIFS(MALERE!J$27:J$38,MALERE!$A$27:$A$38,ÅRSTOT!$A38)+SUMIFS(TAKTEKKERE!J$27:J$38,TAKTEKKERE!$A$27:$A$38,ÅRSTOT!$A38)</f>
        <v>0</v>
      </c>
      <c r="K38" s="14">
        <v>393.78057553956836</v>
      </c>
      <c r="L38" s="15">
        <f t="shared" si="10"/>
        <v>3.484904677951238</v>
      </c>
      <c r="M38" s="35">
        <f t="shared" si="9"/>
        <v>0.26557621431613354</v>
      </c>
    </row>
    <row r="39" spans="1:13" x14ac:dyDescent="0.35">
      <c r="A39" s="29" t="s">
        <v>15</v>
      </c>
      <c r="B39" s="5">
        <f>SUMIFS(BETONG!B$27:B$38,BETONG!$A$27:$A$38,ÅRSTOT!$A39)+SUMIFS(TØMRERE!B$27:B$38,TØMRERE!$A$27:$A$38,ÅRSTOT!$A39)+SUMIFS(RØRLEGGERE!B$27:B$38,RØRLEGGERE!$A$27:$A$38,ÅRSTOT!$A39)+SUMIFS(MURERE!B$27:B$38,MURERE!$A$27:$A$38,ÅRSTOT!$A39)+SUMIFS('BLIKK OG VENTILASJON'!B$27:B$38,'BLIKK OG VENTILASJON'!$A$27:$A$38,ÅRSTOT!$A39)+SUMIFS(ISOLATØR!B$27:B$38,ISOLATØR!$A$27:$A$38,ÅRSTOT!$A39)+SUMIFS(MALERE!B$27:B$38,MALERE!$A$27:$A$38,ÅRSTOT!$A39)+SUMIFS(TAKTEKKERE!B$27:B$38,TAKTEKKERE!$A$27:$A$38,ÅRSTOT!$A39)</f>
        <v>6265419.5</v>
      </c>
      <c r="C39" s="5">
        <f>SUMIFS(BETONG!C$27:C$38,BETONG!$A$27:$A$38,ÅRSTOT!$A39)+SUMIFS(TØMRERE!C$27:C$38,TØMRERE!$A$27:$A$38,ÅRSTOT!$A39)+SUMIFS(RØRLEGGERE!C$27:C$38,RØRLEGGERE!$A$27:$A$38,ÅRSTOT!$A39)+SUMIFS(MURERE!C$27:C$38,MURERE!$A$27:$A$38,ÅRSTOT!$A39)+SUMIFS('BLIKK OG VENTILASJON'!C$27:C$38,'BLIKK OG VENTILASJON'!$A$27:$A$38,ÅRSTOT!$A39)+SUMIFS(ISOLATØR!C$27:C$38,ISOLATØR!$A$27:$A$38,ÅRSTOT!$A39)+SUMIFS(MALERE!C$27:C$38,MALERE!$A$27:$A$38,ÅRSTOT!$A39)+SUMIFS(TAKTEKKERE!C$27:C$38,TAKTEKKERE!$A$27:$A$38,ÅRSTOT!$A39)</f>
        <v>895337</v>
      </c>
      <c r="D39" s="5">
        <f>SUMIFS(BETONG!D$27:D$38,BETONG!$A$27:$A$38,ÅRSTOT!$A39)+SUMIFS(TØMRERE!D$27:D$38,TØMRERE!$A$27:$A$38,ÅRSTOT!$A39)+SUMIFS(RØRLEGGERE!D$27:D$38,RØRLEGGERE!$A$27:$A$38,ÅRSTOT!$A39)+SUMIFS(MURERE!D$27:D$38,MURERE!$A$27:$A$38,ÅRSTOT!$A39)+SUMIFS('BLIKK OG VENTILASJON'!D$27:D$38,'BLIKK OG VENTILASJON'!$A$27:$A$38,ÅRSTOT!$A39)+SUMIFS(ISOLATØR!D$27:D$38,ISOLATØR!$A$27:$A$38,ÅRSTOT!$A39)+SUMIFS(MALERE!D$27:D$38,MALERE!$A$27:$A$38,ÅRSTOT!$A39)+SUMIFS(TAKTEKKERE!D$27:D$38,TAKTEKKERE!$A$27:$A$38,ÅRSTOT!$A39)</f>
        <v>16055</v>
      </c>
      <c r="E39" s="5">
        <f>SUMIFS(BETONG!E$27:E$38,BETONG!$A$27:$A$38,ÅRSTOT!$A39)+SUMIFS(TØMRERE!E$27:E$38,TØMRERE!$A$27:$A$38,ÅRSTOT!$A39)+SUMIFS(RØRLEGGERE!E$27:E$38,RØRLEGGERE!$A$27:$A$38,ÅRSTOT!$A39)+SUMIFS(MURERE!E$27:E$38,MURERE!$A$27:$A$38,ÅRSTOT!$A39)+SUMIFS('BLIKK OG VENTILASJON'!E$27:E$38,'BLIKK OG VENTILASJON'!$A$27:$A$38,ÅRSTOT!$A39)+SUMIFS(ISOLATØR!E$27:E$38,ISOLATØR!$A$27:$A$38,ÅRSTOT!$A39)+SUMIFS(MALERE!E$27:E$38,MALERE!$A$27:$A$38,ÅRSTOT!$A39)+SUMIFS(TAKTEKKERE!E$27:E$38,TAKTEKKERE!$A$27:$A$38,ÅRSTOT!$A39)</f>
        <v>4096</v>
      </c>
      <c r="F39" s="13">
        <f t="shared" si="7"/>
        <v>390.24724384926816</v>
      </c>
      <c r="G39" s="13">
        <f t="shared" si="7"/>
        <v>218.588134765625</v>
      </c>
      <c r="H39" s="13">
        <f t="shared" si="8"/>
        <v>355.35489553868297</v>
      </c>
      <c r="I39" s="5">
        <f>SUMIFS(BETONG!I$27:I$38,BETONG!$A$27:$A$38,ÅRSTOT!$A39)+SUMIFS(TØMRERE!I$27:I$38,TØMRERE!$A$27:$A$38,ÅRSTOT!$A39)+SUMIFS(RØRLEGGERE!I$27:I$38,RØRLEGGERE!$A$27:$A$38,ÅRSTOT!$A39)+SUMIFS(MURERE!I$27:I$38,MURERE!$A$27:$A$38,ÅRSTOT!$A39)+SUMIFS('BLIKK OG VENTILASJON'!I$27:I$38,'BLIKK OG VENTILASJON'!$A$27:$A$38,ÅRSTOT!$A39)+SUMIFS(ISOLATØR!I$27:I$38,ISOLATØR!$A$27:$A$38,ÅRSTOT!$A39)+SUMIFS(MALERE!I$27:I$38,MALERE!$A$27:$A$38,ÅRSTOT!$A39)+SUMIFS(TAKTEKKERE!I$27:I$38,TAKTEKKERE!$A$27:$A$38,ÅRSTOT!$A39)</f>
        <v>17242127</v>
      </c>
      <c r="J39" s="5">
        <f>SUMIFS(BETONG!J$27:J$38,BETONG!$A$27:$A$38,ÅRSTOT!$A39)+SUMIFS(TØMRERE!J$27:J$38,TØMRERE!$A$27:$A$38,ÅRSTOT!$A39)+SUMIFS(RØRLEGGERE!J$27:J$38,RØRLEGGERE!$A$27:$A$38,ÅRSTOT!$A39)+SUMIFS(MURERE!J$27:J$38,MURERE!$A$27:$A$38,ÅRSTOT!$A39)+SUMIFS('BLIKK OG VENTILASJON'!J$27:J$38,'BLIKK OG VENTILASJON'!$A$27:$A$38,ÅRSTOT!$A39)+SUMIFS(ISOLATØR!J$27:J$38,ISOLATØR!$A$27:$A$38,ÅRSTOT!$A39)+SUMIFS(MALERE!J$27:J$38,MALERE!$A$27:$A$38,ÅRSTOT!$A39)+SUMIFS(TAKTEKKERE!J$27:J$38,TAKTEKKERE!$A$27:$A$38,ÅRSTOT!$A39)</f>
        <v>96089</v>
      </c>
      <c r="K39" s="14">
        <v>308.13908561780778</v>
      </c>
      <c r="L39" s="15">
        <f t="shared" si="10"/>
        <v>-0.63662142727518478</v>
      </c>
      <c r="M39" s="35">
        <f t="shared" si="9"/>
        <v>0.15322888956527272</v>
      </c>
    </row>
    <row r="40" spans="1:13" x14ac:dyDescent="0.35">
      <c r="A40" s="29" t="s">
        <v>16</v>
      </c>
      <c r="B40" s="5">
        <f>SUMIFS(BETONG!B$27:B$38,BETONG!$A$27:$A$38,ÅRSTOT!$A40)+SUMIFS(TØMRERE!B$27:B$38,TØMRERE!$A$27:$A$38,ÅRSTOT!$A40)+SUMIFS(RØRLEGGERE!B$27:B$38,RØRLEGGERE!$A$27:$A$38,ÅRSTOT!$A40)+SUMIFS(MURERE!B$27:B$38,MURERE!$A$27:$A$38,ÅRSTOT!$A40)+SUMIFS('BLIKK OG VENTILASJON'!B$27:B$38,'BLIKK OG VENTILASJON'!$A$27:$A$38,ÅRSTOT!$A40)+SUMIFS(ISOLATØR!B$27:B$38,ISOLATØR!$A$27:$A$38,ÅRSTOT!$A40)+SUMIFS(MALERE!B$27:B$38,MALERE!$A$27:$A$38,ÅRSTOT!$A40)+SUMIFS(TAKTEKKERE!B$27:B$38,TAKTEKKERE!$A$27:$A$38,ÅRSTOT!$A40)</f>
        <v>85436379.069999993</v>
      </c>
      <c r="C40" s="5">
        <f>SUMIFS(BETONG!C$27:C$38,BETONG!$A$27:$A$38,ÅRSTOT!$A40)+SUMIFS(TØMRERE!C$27:C$38,TØMRERE!$A$27:$A$38,ÅRSTOT!$A40)+SUMIFS(RØRLEGGERE!C$27:C$38,RØRLEGGERE!$A$27:$A$38,ÅRSTOT!$A40)+SUMIFS(MURERE!C$27:C$38,MURERE!$A$27:$A$38,ÅRSTOT!$A40)+SUMIFS('BLIKK OG VENTILASJON'!C$27:C$38,'BLIKK OG VENTILASJON'!$A$27:$A$38,ÅRSTOT!$A40)+SUMIFS(ISOLATØR!C$27:C$38,ISOLATØR!$A$27:$A$38,ÅRSTOT!$A40)+SUMIFS(MALERE!C$27:C$38,MALERE!$A$27:$A$38,ÅRSTOT!$A40)+SUMIFS(TAKTEKKERE!C$27:C$38,TAKTEKKERE!$A$27:$A$38,ÅRSTOT!$A40)</f>
        <v>494715.99</v>
      </c>
      <c r="D40" s="5">
        <f>SUMIFS(BETONG!D$27:D$38,BETONG!$A$27:$A$38,ÅRSTOT!$A40)+SUMIFS(TØMRERE!D$27:D$38,TØMRERE!$A$27:$A$38,ÅRSTOT!$A40)+SUMIFS(RØRLEGGERE!D$27:D$38,RØRLEGGERE!$A$27:$A$38,ÅRSTOT!$A40)+SUMIFS(MURERE!D$27:D$38,MURERE!$A$27:$A$38,ÅRSTOT!$A40)+SUMIFS('BLIKK OG VENTILASJON'!D$27:D$38,'BLIKK OG VENTILASJON'!$A$27:$A$38,ÅRSTOT!$A40)+SUMIFS(ISOLATØR!D$27:D$38,ISOLATØR!$A$27:$A$38,ÅRSTOT!$A40)+SUMIFS(MALERE!D$27:D$38,MALERE!$A$27:$A$38,ÅRSTOT!$A40)+SUMIFS(TAKTEKKERE!D$27:D$38,TAKTEKKERE!$A$27:$A$38,ÅRSTOT!$A40)</f>
        <v>253378.09999999998</v>
      </c>
      <c r="E40" s="5">
        <f>SUMIFS(BETONG!E$27:E$38,BETONG!$A$27:$A$38,ÅRSTOT!$A40)+SUMIFS(TØMRERE!E$27:E$38,TØMRERE!$A$27:$A$38,ÅRSTOT!$A40)+SUMIFS(RØRLEGGERE!E$27:E$38,RØRLEGGERE!$A$27:$A$38,ÅRSTOT!$A40)+SUMIFS(MURERE!E$27:E$38,MURERE!$A$27:$A$38,ÅRSTOT!$A40)+SUMIFS('BLIKK OG VENTILASJON'!E$27:E$38,'BLIKK OG VENTILASJON'!$A$27:$A$38,ÅRSTOT!$A40)+SUMIFS(ISOLATØR!E$27:E$38,ISOLATØR!$A$27:$A$38,ÅRSTOT!$A40)+SUMIFS(MALERE!E$27:E$38,MALERE!$A$27:$A$38,ÅRSTOT!$A40)+SUMIFS(TAKTEKKERE!E$27:E$38,TAKTEKKERE!$A$27:$A$38,ÅRSTOT!$A40)</f>
        <v>2247</v>
      </c>
      <c r="F40" s="13">
        <f t="shared" si="7"/>
        <v>337.18927985488881</v>
      </c>
      <c r="G40" s="13">
        <f t="shared" si="7"/>
        <v>220.1673297730307</v>
      </c>
      <c r="H40" s="13">
        <f t="shared" si="8"/>
        <v>336.16063156552309</v>
      </c>
      <c r="I40" s="5">
        <f>SUMIFS(BETONG!I$27:I$38,BETONG!$A$27:$A$38,ÅRSTOT!$A40)+SUMIFS(TØMRERE!I$27:I$38,TØMRERE!$A$27:$A$38,ÅRSTOT!$A40)+SUMIFS(RØRLEGGERE!I$27:I$38,RØRLEGGERE!$A$27:$A$38,ÅRSTOT!$A40)+SUMIFS(MURERE!I$27:I$38,MURERE!$A$27:$A$38,ÅRSTOT!$A40)+SUMIFS('BLIKK OG VENTILASJON'!I$27:I$38,'BLIKK OG VENTILASJON'!$A$27:$A$38,ÅRSTOT!$A40)+SUMIFS(ISOLATØR!I$27:I$38,ISOLATØR!$A$27:$A$38,ÅRSTOT!$A40)+SUMIFS(MALERE!I$27:I$38,MALERE!$A$27:$A$38,ÅRSTOT!$A40)+SUMIFS(TAKTEKKERE!I$27:I$38,TAKTEKKERE!$A$27:$A$38,ÅRSTOT!$A40)</f>
        <v>132928385.63000001</v>
      </c>
      <c r="J40" s="5">
        <f>SUMIFS(BETONG!J$27:J$38,BETONG!$A$27:$A$38,ÅRSTOT!$A40)+SUMIFS(TØMRERE!J$27:J$38,TØMRERE!$A$27:$A$38,ÅRSTOT!$A40)+SUMIFS(RØRLEGGERE!J$27:J$38,RØRLEGGERE!$A$27:$A$38,ÅRSTOT!$A40)+SUMIFS(MURERE!J$27:J$38,MURERE!$A$27:$A$38,ÅRSTOT!$A40)+SUMIFS('BLIKK OG VENTILASJON'!J$27:J$38,'BLIKK OG VENTILASJON'!$A$27:$A$38,ÅRSTOT!$A40)+SUMIFS(ISOLATØR!J$27:J$38,ISOLATØR!$A$27:$A$38,ÅRSTOT!$A40)+SUMIFS(MALERE!J$27:J$38,MALERE!$A$27:$A$38,ÅRSTOT!$A40)+SUMIFS(TAKTEKKERE!J$27:J$38,TAKTEKKERE!$A$27:$A$38,ÅRSTOT!$A40)</f>
        <v>10551383.850000001</v>
      </c>
      <c r="K40" s="14">
        <v>333.98796323882533</v>
      </c>
      <c r="L40" s="15">
        <f t="shared" si="10"/>
        <v>-0.35727513228206814</v>
      </c>
      <c r="M40" s="35">
        <f t="shared" si="9"/>
        <v>6.5052294269184385E-3</v>
      </c>
    </row>
    <row r="41" spans="1:13" s="1" customFormat="1" thickBot="1" x14ac:dyDescent="0.35">
      <c r="A41" s="30" t="s">
        <v>17</v>
      </c>
      <c r="B41" s="36">
        <f>SUM(B28:B40)</f>
        <v>333684102.47000003</v>
      </c>
      <c r="C41" s="36">
        <f>SUM(C28:C40)</f>
        <v>11617206.33</v>
      </c>
      <c r="D41" s="36">
        <f>SUM(D28:D40)</f>
        <v>997645.27999999991</v>
      </c>
      <c r="E41" s="36">
        <f>SUM(E28:E40)</f>
        <v>55024.42</v>
      </c>
      <c r="F41" s="37">
        <f>IF(D41=0,0,B41/D41)</f>
        <v>334.47168964704576</v>
      </c>
      <c r="G41" s="37">
        <f t="shared" si="7"/>
        <v>211.12819235532152</v>
      </c>
      <c r="H41" s="37">
        <f t="shared" si="8"/>
        <v>328.02436395765932</v>
      </c>
      <c r="I41" s="38">
        <f>SUM(I28:I40)</f>
        <v>412724740.72000003</v>
      </c>
      <c r="J41" s="38">
        <f>SUM(J28:J40)</f>
        <v>28993203.990000002</v>
      </c>
      <c r="K41" s="39">
        <v>310.77020898535471</v>
      </c>
      <c r="L41" s="33">
        <f t="shared" si="10"/>
        <v>-0.19150932922536526</v>
      </c>
      <c r="M41" s="34">
        <f t="shared" si="9"/>
        <v>5.5520620939305418E-2</v>
      </c>
    </row>
    <row r="44" spans="1:13" ht="20" x14ac:dyDescent="0.4">
      <c r="A44" s="92" t="str">
        <f>"MÅLESTATISTIKK FOR ALLE BYGGFAG - GJENNOMSNITT HELE ÅRET  "&amp;FORS!$A$14</f>
        <v>MÅLESTATISTIKK FOR ALLE BYGGFAG - GJENNOMSNITT HELE ÅRET  2021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</row>
    <row r="45" spans="1:13" ht="16" thickBot="1" x14ac:dyDescent="0.4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35">
      <c r="A46" s="20"/>
      <c r="B46" s="21" t="s">
        <v>3</v>
      </c>
      <c r="C46" s="22"/>
      <c r="D46" s="21" t="s">
        <v>4</v>
      </c>
      <c r="E46" s="22"/>
      <c r="F46" s="21" t="str">
        <f>"Fortjeneste hele  "&amp;FORS!$A$14-0</f>
        <v>Fortjeneste hele  2021</v>
      </c>
      <c r="G46" s="23"/>
      <c r="H46" s="22"/>
      <c r="I46" s="21" t="str">
        <f>" Hele året  "&amp;FORS!$A$14-1</f>
        <v xml:space="preserve"> Hele året  2020</v>
      </c>
      <c r="J46" s="23"/>
      <c r="K46" s="22"/>
      <c r="L46" s="21" t="s">
        <v>22</v>
      </c>
      <c r="M46" s="24"/>
    </row>
    <row r="47" spans="1:13" x14ac:dyDescent="0.35">
      <c r="A47" s="25"/>
      <c r="B47" s="9" t="s">
        <v>5</v>
      </c>
      <c r="C47" s="9" t="s">
        <v>5</v>
      </c>
      <c r="D47" s="9" t="s">
        <v>5</v>
      </c>
      <c r="E47" s="9" t="s">
        <v>5</v>
      </c>
      <c r="F47" s="9" t="s">
        <v>5</v>
      </c>
      <c r="G47" s="9" t="s">
        <v>5</v>
      </c>
      <c r="H47" s="10" t="s">
        <v>26</v>
      </c>
      <c r="I47" s="9" t="s">
        <v>5</v>
      </c>
      <c r="J47" s="9" t="s">
        <v>5</v>
      </c>
      <c r="K47" s="10" t="s">
        <v>24</v>
      </c>
      <c r="L47" s="9" t="s">
        <v>5</v>
      </c>
      <c r="M47" s="26" t="s">
        <v>24</v>
      </c>
    </row>
    <row r="48" spans="1:13" x14ac:dyDescent="0.35">
      <c r="A48" s="27"/>
      <c r="B48" s="11" t="s">
        <v>23</v>
      </c>
      <c r="C48" s="11" t="s">
        <v>25</v>
      </c>
      <c r="D48" s="11" t="s">
        <v>23</v>
      </c>
      <c r="E48" s="11" t="s">
        <v>25</v>
      </c>
      <c r="F48" s="11" t="s">
        <v>23</v>
      </c>
      <c r="G48" s="11" t="s">
        <v>25</v>
      </c>
      <c r="H48" s="12" t="s">
        <v>27</v>
      </c>
      <c r="I48" s="11" t="s">
        <v>23</v>
      </c>
      <c r="J48" s="11" t="s">
        <v>25</v>
      </c>
      <c r="K48" s="12" t="s">
        <v>21</v>
      </c>
      <c r="L48" s="11" t="s">
        <v>23</v>
      </c>
      <c r="M48" s="28" t="s">
        <v>21</v>
      </c>
    </row>
    <row r="49" spans="1:13" x14ac:dyDescent="0.35">
      <c r="A49" s="29" t="s">
        <v>19</v>
      </c>
      <c r="B49" s="18">
        <f>SUMIFS(B$7:B$19,$A$7:$A$19,$A49)+SUMIFS(B$28:B$40,$A$28:$A$40,$A49)</f>
        <v>24623176</v>
      </c>
      <c r="C49" s="18">
        <f t="shared" ref="C49:E61" si="11">SUMIFS(C$7:C$19,$A$7:$A$19,$A49)+SUMIFS(C$28:C$40,$A$28:$A$40,$A49)</f>
        <v>0</v>
      </c>
      <c r="D49" s="18">
        <f t="shared" si="11"/>
        <v>79165</v>
      </c>
      <c r="E49" s="18">
        <f t="shared" si="11"/>
        <v>0</v>
      </c>
      <c r="F49" s="13">
        <f>IF(D49=0,0,B49/D49)</f>
        <v>311.03613970820436</v>
      </c>
      <c r="G49" s="13">
        <f t="shared" ref="F49:G62" si="12">IF(E49=0,0,C49/E49)</f>
        <v>0</v>
      </c>
      <c r="H49" s="13">
        <f t="shared" ref="H49:H60" si="13">IF(D49+E49=0,0,(B49+C49)/(D49+E49))</f>
        <v>311.03613970820436</v>
      </c>
      <c r="I49" s="18">
        <f t="shared" ref="I49:J61" si="14">SUMIFS(I$7:I$19,$A$7:$A$19,$A49)+SUMIFS(I$28:I$40,$A$28:$A$40,$A49)</f>
        <v>22425687</v>
      </c>
      <c r="J49" s="18">
        <f t="shared" si="14"/>
        <v>330230</v>
      </c>
      <c r="K49" s="14">
        <v>300.41211105097096</v>
      </c>
      <c r="L49" s="15">
        <f t="shared" ref="L49:L62" si="15">IF(I49=0,0,(B49-I49)/I49)</f>
        <v>9.7989818550486329E-2</v>
      </c>
      <c r="M49" s="35">
        <f t="shared" ref="M49:M62" si="16">IF(K49=0,0,(H49-K49)/K49)</f>
        <v>3.5364848041798208E-2</v>
      </c>
    </row>
    <row r="50" spans="1:13" x14ac:dyDescent="0.35">
      <c r="A50" s="29" t="s">
        <v>6</v>
      </c>
      <c r="B50" s="18">
        <f t="shared" ref="B50:B61" si="17">SUMIFS(B$7:B$19,$A$7:$A$19,$A50)+SUMIFS(B$28:B$40,$A$28:$A$40,$A50)</f>
        <v>49840794.650000006</v>
      </c>
      <c r="C50" s="18">
        <f t="shared" si="11"/>
        <v>0</v>
      </c>
      <c r="D50" s="18">
        <f t="shared" si="11"/>
        <v>165365.12</v>
      </c>
      <c r="E50" s="18">
        <f t="shared" si="11"/>
        <v>0</v>
      </c>
      <c r="F50" s="13">
        <f t="shared" si="12"/>
        <v>301.39847296697155</v>
      </c>
      <c r="G50" s="13">
        <f t="shared" si="12"/>
        <v>0</v>
      </c>
      <c r="H50" s="13">
        <f t="shared" si="13"/>
        <v>301.39847296697155</v>
      </c>
      <c r="I50" s="18">
        <f t="shared" si="14"/>
        <v>66976791.700000003</v>
      </c>
      <c r="J50" s="18">
        <f t="shared" si="14"/>
        <v>0</v>
      </c>
      <c r="K50" s="14">
        <v>292.31509104645914</v>
      </c>
      <c r="L50" s="15">
        <f t="shared" si="15"/>
        <v>-0.25584977445254364</v>
      </c>
      <c r="M50" s="35">
        <f t="shared" si="16"/>
        <v>3.1073941095530848E-2</v>
      </c>
    </row>
    <row r="51" spans="1:13" x14ac:dyDescent="0.35">
      <c r="A51" s="29" t="s">
        <v>9</v>
      </c>
      <c r="B51" s="18">
        <f t="shared" si="17"/>
        <v>0</v>
      </c>
      <c r="C51" s="18">
        <f t="shared" si="11"/>
        <v>0</v>
      </c>
      <c r="D51" s="18">
        <f t="shared" si="11"/>
        <v>0</v>
      </c>
      <c r="E51" s="18">
        <f t="shared" si="11"/>
        <v>0</v>
      </c>
      <c r="F51" s="13">
        <f t="shared" ref="F51" si="18">IF(D51=0,0,B51/D51)</f>
        <v>0</v>
      </c>
      <c r="G51" s="13">
        <f t="shared" ref="G51" si="19">IF(E51=0,0,C51/E51)</f>
        <v>0</v>
      </c>
      <c r="H51" s="13">
        <f t="shared" ref="H51" si="20">IF(D51+E51=0,0,(B51+C51)/(D51+E51))</f>
        <v>0</v>
      </c>
      <c r="I51" s="18">
        <f t="shared" si="14"/>
        <v>0</v>
      </c>
      <c r="J51" s="18">
        <f t="shared" si="14"/>
        <v>424816.48</v>
      </c>
      <c r="K51" s="14">
        <v>201.76512942293991</v>
      </c>
      <c r="L51" s="15">
        <f t="shared" si="15"/>
        <v>0</v>
      </c>
      <c r="M51" s="35">
        <f t="shared" si="16"/>
        <v>-1</v>
      </c>
    </row>
    <row r="52" spans="1:13" x14ac:dyDescent="0.35">
      <c r="A52" s="29" t="s">
        <v>20</v>
      </c>
      <c r="B52" s="18">
        <f t="shared" si="17"/>
        <v>0</v>
      </c>
      <c r="C52" s="18">
        <f t="shared" si="11"/>
        <v>0</v>
      </c>
      <c r="D52" s="18">
        <f t="shared" si="11"/>
        <v>0</v>
      </c>
      <c r="E52" s="18">
        <f t="shared" si="11"/>
        <v>0</v>
      </c>
      <c r="F52" s="13">
        <f t="shared" si="12"/>
        <v>0</v>
      </c>
      <c r="G52" s="13">
        <f t="shared" si="12"/>
        <v>0</v>
      </c>
      <c r="H52" s="13">
        <f t="shared" si="13"/>
        <v>0</v>
      </c>
      <c r="I52" s="18">
        <f t="shared" si="14"/>
        <v>0</v>
      </c>
      <c r="J52" s="18">
        <f t="shared" si="14"/>
        <v>0</v>
      </c>
      <c r="K52" s="14">
        <v>0</v>
      </c>
      <c r="L52" s="15">
        <f t="shared" si="15"/>
        <v>0</v>
      </c>
      <c r="M52" s="35">
        <f t="shared" si="16"/>
        <v>0</v>
      </c>
    </row>
    <row r="53" spans="1:13" x14ac:dyDescent="0.35">
      <c r="A53" s="29" t="s">
        <v>7</v>
      </c>
      <c r="B53" s="18">
        <f t="shared" si="17"/>
        <v>11822399</v>
      </c>
      <c r="C53" s="18">
        <f t="shared" si="11"/>
        <v>0</v>
      </c>
      <c r="D53" s="18">
        <f t="shared" si="11"/>
        <v>40716.980000000003</v>
      </c>
      <c r="E53" s="18">
        <f t="shared" si="11"/>
        <v>0</v>
      </c>
      <c r="F53" s="13">
        <f t="shared" si="12"/>
        <v>290.35549787828074</v>
      </c>
      <c r="G53" s="13">
        <f t="shared" si="12"/>
        <v>0</v>
      </c>
      <c r="H53" s="13">
        <f t="shared" si="13"/>
        <v>290.35549787828074</v>
      </c>
      <c r="I53" s="18">
        <f t="shared" si="14"/>
        <v>17704319</v>
      </c>
      <c r="J53" s="18">
        <f t="shared" si="14"/>
        <v>0</v>
      </c>
      <c r="K53" s="14">
        <v>283.13043803666716</v>
      </c>
      <c r="L53" s="15">
        <f t="shared" si="15"/>
        <v>-0.33223079633845276</v>
      </c>
      <c r="M53" s="35">
        <f t="shared" si="16"/>
        <v>2.551848501953681E-2</v>
      </c>
    </row>
    <row r="54" spans="1:13" x14ac:dyDescent="0.35">
      <c r="A54" s="29" t="s">
        <v>8</v>
      </c>
      <c r="B54" s="18">
        <f t="shared" si="17"/>
        <v>25457334</v>
      </c>
      <c r="C54" s="18">
        <f t="shared" si="11"/>
        <v>1969555</v>
      </c>
      <c r="D54" s="18">
        <f t="shared" si="11"/>
        <v>75981.800000000017</v>
      </c>
      <c r="E54" s="18">
        <f t="shared" si="11"/>
        <v>10506.7</v>
      </c>
      <c r="F54" s="13">
        <f t="shared" si="12"/>
        <v>335.04515555040803</v>
      </c>
      <c r="G54" s="13">
        <f t="shared" si="12"/>
        <v>187.45705121493901</v>
      </c>
      <c r="H54" s="13">
        <f t="shared" si="13"/>
        <v>317.11602120513129</v>
      </c>
      <c r="I54" s="18">
        <f t="shared" si="14"/>
        <v>37369619</v>
      </c>
      <c r="J54" s="18">
        <f t="shared" si="14"/>
        <v>1018501</v>
      </c>
      <c r="K54" s="14">
        <v>314.44547580985756</v>
      </c>
      <c r="L54" s="15">
        <f t="shared" si="15"/>
        <v>-0.31876923872303864</v>
      </c>
      <c r="M54" s="35">
        <f t="shared" si="16"/>
        <v>8.492872694052021E-3</v>
      </c>
    </row>
    <row r="55" spans="1:13" x14ac:dyDescent="0.35">
      <c r="A55" s="29" t="s">
        <v>10</v>
      </c>
      <c r="B55" s="18">
        <f t="shared" si="17"/>
        <v>59710460.549999997</v>
      </c>
      <c r="C55" s="18">
        <f t="shared" si="11"/>
        <v>0</v>
      </c>
      <c r="D55" s="18">
        <f t="shared" si="11"/>
        <v>180974.46</v>
      </c>
      <c r="E55" s="18">
        <f t="shared" si="11"/>
        <v>0</v>
      </c>
      <c r="F55" s="13">
        <f t="shared" si="12"/>
        <v>329.93860321506139</v>
      </c>
      <c r="G55" s="13">
        <f t="shared" si="12"/>
        <v>0</v>
      </c>
      <c r="H55" s="13">
        <f t="shared" si="13"/>
        <v>329.93860321506139</v>
      </c>
      <c r="I55" s="18">
        <f t="shared" si="14"/>
        <v>45252655.939999998</v>
      </c>
      <c r="J55" s="18">
        <f t="shared" si="14"/>
        <v>0</v>
      </c>
      <c r="K55" s="14">
        <v>329.7293488238497</v>
      </c>
      <c r="L55" s="15">
        <f t="shared" si="15"/>
        <v>0.31949074169634251</v>
      </c>
      <c r="M55" s="35">
        <f t="shared" si="16"/>
        <v>6.3462470646941408E-4</v>
      </c>
    </row>
    <row r="56" spans="1:13" x14ac:dyDescent="0.35">
      <c r="A56" s="29" t="s">
        <v>11</v>
      </c>
      <c r="B56" s="18">
        <f t="shared" si="17"/>
        <v>8510553.8999999985</v>
      </c>
      <c r="C56" s="18">
        <f t="shared" si="11"/>
        <v>0</v>
      </c>
      <c r="D56" s="18">
        <f t="shared" si="11"/>
        <v>25645</v>
      </c>
      <c r="E56" s="18">
        <f t="shared" si="11"/>
        <v>0</v>
      </c>
      <c r="F56" s="13">
        <f t="shared" si="12"/>
        <v>331.86016377461488</v>
      </c>
      <c r="G56" s="13">
        <f t="shared" si="12"/>
        <v>0</v>
      </c>
      <c r="H56" s="13">
        <f t="shared" si="13"/>
        <v>331.86016377461488</v>
      </c>
      <c r="I56" s="18">
        <f t="shared" si="14"/>
        <v>9524049.0800000001</v>
      </c>
      <c r="J56" s="18">
        <f t="shared" si="14"/>
        <v>0</v>
      </c>
      <c r="K56" s="14">
        <v>300.76577654266407</v>
      </c>
      <c r="L56" s="15">
        <f t="shared" si="15"/>
        <v>-0.10641431721811345</v>
      </c>
      <c r="M56" s="35">
        <f t="shared" si="16"/>
        <v>0.10338406047850335</v>
      </c>
    </row>
    <row r="57" spans="1:13" x14ac:dyDescent="0.35">
      <c r="A57" s="29" t="s">
        <v>12</v>
      </c>
      <c r="B57" s="18">
        <f t="shared" si="17"/>
        <v>33603132.640000001</v>
      </c>
      <c r="C57" s="18">
        <f t="shared" si="11"/>
        <v>2625500</v>
      </c>
      <c r="D57" s="18">
        <f t="shared" si="11"/>
        <v>106588.20000000001</v>
      </c>
      <c r="E57" s="18">
        <f t="shared" si="11"/>
        <v>11446.81</v>
      </c>
      <c r="F57" s="13">
        <f t="shared" si="12"/>
        <v>315.26128258099862</v>
      </c>
      <c r="G57" s="13">
        <f t="shared" si="12"/>
        <v>229.36521179263045</v>
      </c>
      <c r="H57" s="13">
        <f t="shared" si="13"/>
        <v>306.93124556858169</v>
      </c>
      <c r="I57" s="18">
        <f t="shared" si="14"/>
        <v>39341045.600000001</v>
      </c>
      <c r="J57" s="18">
        <f t="shared" si="14"/>
        <v>2265600</v>
      </c>
      <c r="K57" s="14">
        <v>310.81048519030367</v>
      </c>
      <c r="L57" s="15">
        <f t="shared" si="15"/>
        <v>-0.14585054546694612</v>
      </c>
      <c r="M57" s="35">
        <f t="shared" si="16"/>
        <v>-1.2481044902158915E-2</v>
      </c>
    </row>
    <row r="58" spans="1:13" x14ac:dyDescent="0.35">
      <c r="A58" s="29" t="s">
        <v>13</v>
      </c>
      <c r="B58" s="18">
        <f t="shared" si="17"/>
        <v>306854940.50999999</v>
      </c>
      <c r="C58" s="18">
        <f t="shared" si="11"/>
        <v>29868636.849999998</v>
      </c>
      <c r="D58" s="18">
        <f t="shared" si="11"/>
        <v>925704.97</v>
      </c>
      <c r="E58" s="18">
        <f t="shared" si="11"/>
        <v>138841.65000000002</v>
      </c>
      <c r="F58" s="13">
        <f t="shared" si="12"/>
        <v>331.48243820058565</v>
      </c>
      <c r="G58" s="13">
        <f t="shared" si="12"/>
        <v>215.12735443579064</v>
      </c>
      <c r="H58" s="13">
        <f t="shared" si="13"/>
        <v>316.30702783124707</v>
      </c>
      <c r="I58" s="18">
        <f t="shared" si="14"/>
        <v>259195951.03</v>
      </c>
      <c r="J58" s="18">
        <f t="shared" si="14"/>
        <v>28079181.440000001</v>
      </c>
      <c r="K58" s="14">
        <v>297.3064974865232</v>
      </c>
      <c r="L58" s="15">
        <f t="shared" si="15"/>
        <v>0.18387243045507226</v>
      </c>
      <c r="M58" s="35">
        <f t="shared" si="16"/>
        <v>6.3908897065343001E-2</v>
      </c>
    </row>
    <row r="59" spans="1:13" x14ac:dyDescent="0.35">
      <c r="A59" s="29" t="s">
        <v>14</v>
      </c>
      <c r="B59" s="18">
        <f t="shared" si="17"/>
        <v>6292642.7000000002</v>
      </c>
      <c r="C59" s="18">
        <f t="shared" si="11"/>
        <v>0</v>
      </c>
      <c r="D59" s="18">
        <f t="shared" si="11"/>
        <v>17525.5</v>
      </c>
      <c r="E59" s="18">
        <f t="shared" si="11"/>
        <v>0</v>
      </c>
      <c r="F59" s="13">
        <f>IF(D59=0,0,B59/D59)</f>
        <v>359.0563864083764</v>
      </c>
      <c r="G59" s="13">
        <f>IF(E59=0,0,C59/E59)</f>
        <v>0</v>
      </c>
      <c r="H59" s="13">
        <f t="shared" si="13"/>
        <v>359.0563864083764</v>
      </c>
      <c r="I59" s="18">
        <f t="shared" si="14"/>
        <v>1182849.06</v>
      </c>
      <c r="J59" s="18">
        <f t="shared" si="14"/>
        <v>0</v>
      </c>
      <c r="K59" s="14">
        <v>433.11939216404249</v>
      </c>
      <c r="L59" s="15">
        <f t="shared" si="15"/>
        <v>4.3199033695812386</v>
      </c>
      <c r="M59" s="35">
        <f t="shared" si="16"/>
        <v>-0.17099905267602283</v>
      </c>
    </row>
    <row r="60" spans="1:13" x14ac:dyDescent="0.35">
      <c r="A60" s="29" t="s">
        <v>15</v>
      </c>
      <c r="B60" s="18">
        <f t="shared" si="17"/>
        <v>20183497.5</v>
      </c>
      <c r="C60" s="18">
        <f t="shared" si="11"/>
        <v>3845238</v>
      </c>
      <c r="D60" s="18">
        <f t="shared" si="11"/>
        <v>62086</v>
      </c>
      <c r="E60" s="18">
        <f t="shared" si="11"/>
        <v>17412</v>
      </c>
      <c r="F60" s="13">
        <f t="shared" si="12"/>
        <v>325.08935186676547</v>
      </c>
      <c r="G60" s="13">
        <f t="shared" si="12"/>
        <v>220.83838731909029</v>
      </c>
      <c r="H60" s="13">
        <f t="shared" si="13"/>
        <v>302.25584920375354</v>
      </c>
      <c r="I60" s="18">
        <f t="shared" si="14"/>
        <v>26743560</v>
      </c>
      <c r="J60" s="18">
        <f t="shared" si="14"/>
        <v>2375464</v>
      </c>
      <c r="K60" s="14">
        <v>299.07382605480467</v>
      </c>
      <c r="L60" s="15">
        <f t="shared" si="15"/>
        <v>-0.24529503551509224</v>
      </c>
      <c r="M60" s="35">
        <f t="shared" si="16"/>
        <v>1.0639590869331951E-2</v>
      </c>
    </row>
    <row r="61" spans="1:13" x14ac:dyDescent="0.35">
      <c r="A61" s="29" t="s">
        <v>16</v>
      </c>
      <c r="B61" s="18">
        <f t="shared" si="17"/>
        <v>231440301.16999999</v>
      </c>
      <c r="C61" s="18">
        <f t="shared" si="11"/>
        <v>5017649.0600000005</v>
      </c>
      <c r="D61" s="18">
        <f t="shared" si="11"/>
        <v>688510</v>
      </c>
      <c r="E61" s="18">
        <f t="shared" si="11"/>
        <v>23468.3</v>
      </c>
      <c r="F61" s="13">
        <f t="shared" si="12"/>
        <v>336.14660813931533</v>
      </c>
      <c r="G61" s="13">
        <f t="shared" si="12"/>
        <v>213.80539110203981</v>
      </c>
      <c r="H61" s="13">
        <f>IF(D61+E61=0,0,(B61+C61)/(D61+E61))</f>
        <v>332.11398469588187</v>
      </c>
      <c r="I61" s="18">
        <f t="shared" si="14"/>
        <v>238258251.39000002</v>
      </c>
      <c r="J61" s="18">
        <f t="shared" si="14"/>
        <v>13296546.880000003</v>
      </c>
      <c r="K61" s="14">
        <v>333.13101072987172</v>
      </c>
      <c r="L61" s="15">
        <f t="shared" si="15"/>
        <v>-2.8615798950189838E-2</v>
      </c>
      <c r="M61" s="35">
        <f t="shared" si="16"/>
        <v>-3.05293113289454E-3</v>
      </c>
    </row>
    <row r="62" spans="1:13" s="1" customFormat="1" thickBot="1" x14ac:dyDescent="0.35">
      <c r="A62" s="30" t="s">
        <v>17</v>
      </c>
      <c r="B62" s="36">
        <f>SUM(B49:B61)</f>
        <v>778339232.62</v>
      </c>
      <c r="C62" s="36">
        <f>SUM(C49:C61)</f>
        <v>43326578.909999996</v>
      </c>
      <c r="D62" s="36">
        <f>SUM(D49:D61)</f>
        <v>2368263.0300000003</v>
      </c>
      <c r="E62" s="36">
        <f>SUM(E49:E61)</f>
        <v>201675.46000000002</v>
      </c>
      <c r="F62" s="37">
        <f>IF(D62=0,0,B62/D62)</f>
        <v>328.65404845677125</v>
      </c>
      <c r="G62" s="37">
        <f t="shared" si="12"/>
        <v>214.83317261306851</v>
      </c>
      <c r="H62" s="37">
        <f>IF(D62+E62=0,0,(B62+C62)/(D62+E62))</f>
        <v>319.72197573102221</v>
      </c>
      <c r="I62" s="38">
        <f>SUM(I49:I61)</f>
        <v>763974778.80000007</v>
      </c>
      <c r="J62" s="38">
        <f>SUM(J49:J61)</f>
        <v>47790339.800000004</v>
      </c>
      <c r="K62" s="39">
        <v>310.32649458857065</v>
      </c>
      <c r="L62" s="33">
        <f t="shared" si="15"/>
        <v>1.8802261826709313E-2</v>
      </c>
      <c r="M62" s="34">
        <f t="shared" si="16"/>
        <v>3.027611662648412E-2</v>
      </c>
    </row>
    <row r="64" spans="1:13" x14ac:dyDescent="0.35">
      <c r="B64" s="16"/>
      <c r="I64" s="16"/>
    </row>
    <row r="65" spans="2:2" x14ac:dyDescent="0.35">
      <c r="B65" s="16"/>
    </row>
  </sheetData>
  <sheetProtection sheet="1" objects="1" scenarios="1"/>
  <mergeCells count="3">
    <mergeCell ref="A2:M2"/>
    <mergeCell ref="A23:M23"/>
    <mergeCell ref="A44:M4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7" orientation="landscape" r:id="rId1"/>
  <headerFooter alignWithMargins="0">
    <oddFooter>&amp;L&amp;9FORH.AVD./&amp;D/&amp;T/&amp;F</oddFooter>
  </headerFooter>
  <rowBreaks count="2" manualBreakCount="2">
    <brk id="21" max="16383" man="1"/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2:M64"/>
  <sheetViews>
    <sheetView showZeros="0" topLeftCell="A25" zoomScale="84" zoomScaleNormal="84" workbookViewId="0">
      <selection activeCell="B27" sqref="B27:E38"/>
    </sheetView>
  </sheetViews>
  <sheetFormatPr baseColWidth="10" defaultColWidth="9" defaultRowHeight="15.5" x14ac:dyDescent="0.35"/>
  <cols>
    <col min="1" max="1" width="20.58203125" style="41" customWidth="1"/>
    <col min="2" max="2" width="15.3320312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320312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" x14ac:dyDescent="0.4">
      <c r="A2" s="93" t="str">
        <f>"MÅLESTATISTIKK FOR BETONGFAGENE - 1. HALVÅR "&amp;FORS!$A$14</f>
        <v>MÅLESTATISTIKK FOR BETONGFAGENE - 1. HALVÅR 2021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6" thickBo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35">
      <c r="A4" s="43"/>
      <c r="B4" s="44" t="s">
        <v>3</v>
      </c>
      <c r="C4" s="45"/>
      <c r="D4" s="44" t="s">
        <v>4</v>
      </c>
      <c r="E4" s="45"/>
      <c r="F4" s="44" t="str">
        <f>"Fortjeneste 1. halvår  "&amp;FORS!$A$14-0</f>
        <v>Fortjeneste 1. halvår  2021</v>
      </c>
      <c r="G4" s="46"/>
      <c r="H4" s="45"/>
      <c r="I4" s="44" t="str">
        <f>" 1. halvår  "&amp;FORS!$A$14-1</f>
        <v xml:space="preserve"> 1. halvår  2020</v>
      </c>
      <c r="J4" s="46"/>
      <c r="K4" s="45"/>
      <c r="L4" s="44" t="s">
        <v>22</v>
      </c>
      <c r="M4" s="47"/>
    </row>
    <row r="5" spans="1:13" x14ac:dyDescent="0.35">
      <c r="A5" s="48"/>
      <c r="B5" s="49" t="s">
        <v>5</v>
      </c>
      <c r="C5" s="49" t="s">
        <v>5</v>
      </c>
      <c r="D5" s="49" t="s">
        <v>5</v>
      </c>
      <c r="E5" s="49" t="s">
        <v>5</v>
      </c>
      <c r="F5" s="49" t="s">
        <v>5</v>
      </c>
      <c r="G5" s="49" t="s">
        <v>5</v>
      </c>
      <c r="H5" s="50" t="s">
        <v>26</v>
      </c>
      <c r="I5" s="49" t="s">
        <v>5</v>
      </c>
      <c r="J5" s="49" t="s">
        <v>5</v>
      </c>
      <c r="K5" s="50" t="s">
        <v>24</v>
      </c>
      <c r="L5" s="49" t="s">
        <v>5</v>
      </c>
      <c r="M5" s="51" t="s">
        <v>24</v>
      </c>
    </row>
    <row r="6" spans="1:13" x14ac:dyDescent="0.35">
      <c r="A6" s="52"/>
      <c r="B6" s="53" t="s">
        <v>23</v>
      </c>
      <c r="C6" s="53" t="s">
        <v>25</v>
      </c>
      <c r="D6" s="53" t="s">
        <v>23</v>
      </c>
      <c r="E6" s="53" t="s">
        <v>25</v>
      </c>
      <c r="F6" s="53" t="s">
        <v>23</v>
      </c>
      <c r="G6" s="53" t="s">
        <v>25</v>
      </c>
      <c r="H6" s="54" t="s">
        <v>27</v>
      </c>
      <c r="I6" s="53" t="s">
        <v>23</v>
      </c>
      <c r="J6" s="53" t="s">
        <v>25</v>
      </c>
      <c r="K6" s="54" t="s">
        <v>21</v>
      </c>
      <c r="L6" s="53" t="s">
        <v>23</v>
      </c>
      <c r="M6" s="55" t="s">
        <v>21</v>
      </c>
    </row>
    <row r="7" spans="1:13" x14ac:dyDescent="0.35">
      <c r="A7" s="56" t="s">
        <v>19</v>
      </c>
      <c r="B7" s="81">
        <v>6471377</v>
      </c>
      <c r="C7" s="82"/>
      <c r="D7" s="81">
        <v>20915</v>
      </c>
      <c r="E7" s="83"/>
      <c r="F7" s="58">
        <f>IF(D7=0,0,B7/D7)</f>
        <v>309.41319627061915</v>
      </c>
      <c r="G7" s="58">
        <f>IF(E7=0,0,C7/E7)</f>
        <v>0</v>
      </c>
      <c r="H7" s="58">
        <f>IF(D7+E7=0,0,(B7+C7)/(D7+E7))</f>
        <v>309.41319627061915</v>
      </c>
      <c r="I7" s="17">
        <v>5285873</v>
      </c>
      <c r="J7" s="17">
        <v>330230</v>
      </c>
      <c r="K7" s="17">
        <v>295.38226476621259</v>
      </c>
      <c r="L7" s="59">
        <f>IF(I7=0,0,(B7-I7)/I7)</f>
        <v>0.22427780614479387</v>
      </c>
      <c r="M7" s="60">
        <f>IF(K7=0,0,(H7-K7)/K7)</f>
        <v>4.7500927367835323E-2</v>
      </c>
    </row>
    <row r="8" spans="1:13" x14ac:dyDescent="0.35">
      <c r="A8" s="56" t="s">
        <v>6</v>
      </c>
      <c r="B8" s="79">
        <v>30743693.600000001</v>
      </c>
      <c r="C8" s="79"/>
      <c r="D8" s="79">
        <v>103299.46</v>
      </c>
      <c r="E8" s="17"/>
      <c r="F8" s="58">
        <f>IF(D8=0,0,B8/D8)</f>
        <v>297.61717631437762</v>
      </c>
      <c r="G8" s="58">
        <f>IF(E8=0,0,C8/E8)</f>
        <v>0</v>
      </c>
      <c r="H8" s="58">
        <f>IF(D8+E8=0,0,(B8+C8)/(D8+E8))</f>
        <v>297.61717631437762</v>
      </c>
      <c r="I8" s="17">
        <v>25422200.280000001</v>
      </c>
      <c r="J8" s="17"/>
      <c r="K8" s="17">
        <v>304.89390658341142</v>
      </c>
      <c r="L8" s="59">
        <f>IF(I8=0,0,(B8-I8)/I8)</f>
        <v>0.2093246556705988</v>
      </c>
      <c r="M8" s="60">
        <f>IF(K8=0,0,(H8-K8)/K8)</f>
        <v>-2.3866433903437401E-2</v>
      </c>
    </row>
    <row r="9" spans="1:13" x14ac:dyDescent="0.35">
      <c r="A9" s="56" t="s">
        <v>20</v>
      </c>
      <c r="B9" s="79"/>
      <c r="C9" s="79"/>
      <c r="D9" s="79"/>
      <c r="E9" s="17"/>
      <c r="F9" s="58">
        <f t="shared" ref="F9:F18" si="0">IF(D9=0,0,B9/D9)</f>
        <v>0</v>
      </c>
      <c r="G9" s="58">
        <f t="shared" ref="G9:G18" si="1">IF(E9=0,0,C9/E9)</f>
        <v>0</v>
      </c>
      <c r="H9" s="58">
        <f t="shared" ref="H9:H18" si="2">IF(D9+E9=0,0,(B9+C9)/(D9+E9))</f>
        <v>0</v>
      </c>
      <c r="I9" s="17"/>
      <c r="J9" s="17"/>
      <c r="K9" s="17">
        <v>0</v>
      </c>
      <c r="L9" s="59">
        <f t="shared" ref="L9:L18" si="3">IF(I9=0,0,(B9-I9)/I9)</f>
        <v>0</v>
      </c>
      <c r="M9" s="60">
        <f t="shared" ref="M9:M18" si="4">IF(K9=0,0,(H9-K9)/K9)</f>
        <v>0</v>
      </c>
    </row>
    <row r="10" spans="1:13" x14ac:dyDescent="0.35">
      <c r="A10" s="56" t="s">
        <v>7</v>
      </c>
      <c r="B10" s="80">
        <v>7139951</v>
      </c>
      <c r="C10" s="79"/>
      <c r="D10" s="80">
        <v>25022.13</v>
      </c>
      <c r="E10" s="17"/>
      <c r="F10" s="58">
        <f t="shared" si="0"/>
        <v>285.34545220570749</v>
      </c>
      <c r="G10" s="58">
        <f t="shared" si="1"/>
        <v>0</v>
      </c>
      <c r="H10" s="58">
        <f t="shared" si="2"/>
        <v>285.34545220570749</v>
      </c>
      <c r="I10" s="17">
        <v>12167164</v>
      </c>
      <c r="J10" s="17"/>
      <c r="K10" s="17">
        <v>284.25960797140385</v>
      </c>
      <c r="L10" s="59">
        <f t="shared" si="3"/>
        <v>-0.41317869965424975</v>
      </c>
      <c r="M10" s="60">
        <f t="shared" si="4"/>
        <v>3.8199033695032409E-3</v>
      </c>
    </row>
    <row r="11" spans="1:13" x14ac:dyDescent="0.35">
      <c r="A11" s="56" t="s">
        <v>8</v>
      </c>
      <c r="B11" s="81">
        <v>5936813</v>
      </c>
      <c r="C11" s="82"/>
      <c r="D11" s="81">
        <v>18836.440000000002</v>
      </c>
      <c r="E11" s="17"/>
      <c r="F11" s="58">
        <f t="shared" si="0"/>
        <v>315.17701858737632</v>
      </c>
      <c r="G11" s="58">
        <f t="shared" si="1"/>
        <v>0</v>
      </c>
      <c r="H11" s="58">
        <f t="shared" si="2"/>
        <v>315.17701858737632</v>
      </c>
      <c r="I11" s="17">
        <v>5400384</v>
      </c>
      <c r="J11" s="17"/>
      <c r="K11" s="17">
        <v>389.41557205406434</v>
      </c>
      <c r="L11" s="59">
        <f t="shared" si="3"/>
        <v>9.9331640120406253E-2</v>
      </c>
      <c r="M11" s="60">
        <f t="shared" si="4"/>
        <v>-0.19064094708667978</v>
      </c>
    </row>
    <row r="12" spans="1:13" x14ac:dyDescent="0.35">
      <c r="A12" s="56" t="s">
        <v>10</v>
      </c>
      <c r="B12" s="80">
        <v>35209187.549999997</v>
      </c>
      <c r="C12" s="79"/>
      <c r="D12" s="80">
        <v>106703.33</v>
      </c>
      <c r="E12" s="17"/>
      <c r="F12" s="58">
        <f t="shared" si="0"/>
        <v>329.97271547195385</v>
      </c>
      <c r="G12" s="58">
        <f t="shared" si="1"/>
        <v>0</v>
      </c>
      <c r="H12" s="58">
        <f t="shared" si="2"/>
        <v>329.97271547195385</v>
      </c>
      <c r="I12" s="17">
        <v>13507839.1</v>
      </c>
      <c r="J12" s="17"/>
      <c r="K12" s="17">
        <v>333.350256876233</v>
      </c>
      <c r="L12" s="59">
        <f t="shared" si="3"/>
        <v>1.6065743964924779</v>
      </c>
      <c r="M12" s="60">
        <f t="shared" si="4"/>
        <v>-1.0132109799252914E-2</v>
      </c>
    </row>
    <row r="13" spans="1:13" x14ac:dyDescent="0.35">
      <c r="A13" s="56" t="s">
        <v>11</v>
      </c>
      <c r="B13" s="79"/>
      <c r="C13" s="79"/>
      <c r="D13" s="79"/>
      <c r="E13" s="17"/>
      <c r="F13" s="58">
        <f t="shared" si="0"/>
        <v>0</v>
      </c>
      <c r="G13" s="58">
        <f t="shared" si="1"/>
        <v>0</v>
      </c>
      <c r="H13" s="58">
        <f t="shared" si="2"/>
        <v>0</v>
      </c>
      <c r="I13" s="17"/>
      <c r="J13" s="17"/>
      <c r="K13" s="17">
        <v>0</v>
      </c>
      <c r="L13" s="59">
        <f t="shared" si="3"/>
        <v>0</v>
      </c>
      <c r="M13" s="60">
        <f t="shared" si="4"/>
        <v>0</v>
      </c>
    </row>
    <row r="14" spans="1:13" x14ac:dyDescent="0.35">
      <c r="A14" s="56" t="s">
        <v>12</v>
      </c>
      <c r="B14" s="80">
        <v>4634581</v>
      </c>
      <c r="C14" s="79"/>
      <c r="D14" s="80">
        <v>15129</v>
      </c>
      <c r="E14" s="17"/>
      <c r="F14" s="58">
        <f t="shared" si="0"/>
        <v>306.33756361953863</v>
      </c>
      <c r="G14" s="58">
        <f t="shared" si="1"/>
        <v>0</v>
      </c>
      <c r="H14" s="58">
        <f t="shared" si="2"/>
        <v>306.33756361953863</v>
      </c>
      <c r="I14" s="17">
        <v>9041294</v>
      </c>
      <c r="J14" s="17"/>
      <c r="K14" s="17">
        <v>280.39367343774228</v>
      </c>
      <c r="L14" s="59">
        <f t="shared" si="3"/>
        <v>-0.48739848521682849</v>
      </c>
      <c r="M14" s="60">
        <f t="shared" si="4"/>
        <v>9.2526660333357505E-2</v>
      </c>
    </row>
    <row r="15" spans="1:13" x14ac:dyDescent="0.35">
      <c r="A15" s="56" t="s">
        <v>13</v>
      </c>
      <c r="B15" s="79">
        <v>41121339.950000003</v>
      </c>
      <c r="C15" s="79">
        <v>0</v>
      </c>
      <c r="D15" s="79">
        <v>117769.85</v>
      </c>
      <c r="E15" s="17"/>
      <c r="F15" s="58">
        <f t="shared" si="0"/>
        <v>349.16695529458519</v>
      </c>
      <c r="G15" s="58">
        <f t="shared" si="1"/>
        <v>0</v>
      </c>
      <c r="H15" s="58">
        <f t="shared" si="2"/>
        <v>349.16695529458519</v>
      </c>
      <c r="I15" s="19">
        <v>35742579</v>
      </c>
      <c r="J15" s="17"/>
      <c r="K15" s="17">
        <v>336.60384633024216</v>
      </c>
      <c r="L15" s="59">
        <f t="shared" si="3"/>
        <v>0.15048608971389565</v>
      </c>
      <c r="M15" s="60">
        <f>IF(K15=0,0,(H15-K15)/K15)</f>
        <v>3.732312955217202E-2</v>
      </c>
    </row>
    <row r="16" spans="1:13" x14ac:dyDescent="0.35">
      <c r="A16" s="56" t="s">
        <v>14</v>
      </c>
      <c r="B16" s="80"/>
      <c r="C16" s="79"/>
      <c r="D16" s="80"/>
      <c r="E16" s="17"/>
      <c r="F16" s="58">
        <f t="shared" si="0"/>
        <v>0</v>
      </c>
      <c r="G16" s="58">
        <f t="shared" si="1"/>
        <v>0</v>
      </c>
      <c r="H16" s="58">
        <f t="shared" si="2"/>
        <v>0</v>
      </c>
      <c r="I16" s="17"/>
      <c r="J16" s="17"/>
      <c r="K16" s="17">
        <v>0</v>
      </c>
      <c r="L16" s="59">
        <f t="shared" si="3"/>
        <v>0</v>
      </c>
      <c r="M16" s="60">
        <f t="shared" si="4"/>
        <v>0</v>
      </c>
    </row>
    <row r="17" spans="1:13" x14ac:dyDescent="0.35">
      <c r="A17" s="56" t="s">
        <v>15</v>
      </c>
      <c r="B17" s="81">
        <v>3654340</v>
      </c>
      <c r="C17" s="82"/>
      <c r="D17" s="81">
        <v>11768.5</v>
      </c>
      <c r="E17" s="17"/>
      <c r="F17" s="58">
        <f t="shared" si="0"/>
        <v>310.51875770064152</v>
      </c>
      <c r="G17" s="58">
        <f t="shared" si="1"/>
        <v>0</v>
      </c>
      <c r="H17" s="58">
        <f t="shared" si="2"/>
        <v>310.51875770064152</v>
      </c>
      <c r="I17" s="17">
        <v>4907563</v>
      </c>
      <c r="J17" s="17"/>
      <c r="K17" s="17">
        <v>300.63483214898309</v>
      </c>
      <c r="L17" s="59">
        <f t="shared" si="3"/>
        <v>-0.25536564685975505</v>
      </c>
      <c r="M17" s="60">
        <f t="shared" si="4"/>
        <v>3.2876847572873152E-2</v>
      </c>
    </row>
    <row r="18" spans="1:13" x14ac:dyDescent="0.35">
      <c r="A18" s="56" t="s">
        <v>16</v>
      </c>
      <c r="B18" s="79">
        <v>31092369</v>
      </c>
      <c r="C18" s="79">
        <v>1846219</v>
      </c>
      <c r="D18" s="79">
        <v>85739</v>
      </c>
      <c r="E18" s="17">
        <v>8405</v>
      </c>
      <c r="F18" s="58">
        <f t="shared" si="0"/>
        <v>362.63974387384968</v>
      </c>
      <c r="G18" s="58">
        <f t="shared" si="1"/>
        <v>219.6572278405711</v>
      </c>
      <c r="H18" s="58">
        <f t="shared" si="2"/>
        <v>349.87453263086337</v>
      </c>
      <c r="I18" s="19">
        <v>26191837</v>
      </c>
      <c r="J18" s="17">
        <v>602075</v>
      </c>
      <c r="K18" s="17">
        <v>359.59190465965213</v>
      </c>
      <c r="L18" s="59">
        <f t="shared" si="3"/>
        <v>0.18710150036440742</v>
      </c>
      <c r="M18" s="60">
        <f t="shared" si="4"/>
        <v>-2.7023333681513474E-2</v>
      </c>
    </row>
    <row r="19" spans="1:13" s="64" customFormat="1" thickBot="1" x14ac:dyDescent="0.35">
      <c r="A19" s="61" t="s">
        <v>17</v>
      </c>
      <c r="B19" s="84">
        <f>SUM(B7:B18)</f>
        <v>166003652.10000002</v>
      </c>
      <c r="C19" s="84">
        <f>SUM(C7:C18)</f>
        <v>1846219</v>
      </c>
      <c r="D19" s="84">
        <f>SUM(D7:D18)</f>
        <v>505182.70999999996</v>
      </c>
      <c r="E19" s="31">
        <f>SUM(E7:E18)</f>
        <v>8405</v>
      </c>
      <c r="F19" s="31">
        <f>IF(D19=0,0,B19/D19)</f>
        <v>328.60121459817981</v>
      </c>
      <c r="G19" s="31">
        <f>IF(E19=0,0,C19/E19)</f>
        <v>219.6572278405711</v>
      </c>
      <c r="H19" s="31">
        <f>IF(D19+E19=0,0,(B19+C19)/(D19+E19))</f>
        <v>326.81831716728584</v>
      </c>
      <c r="I19" s="31">
        <f>SUM(I7:I18)</f>
        <v>137666733.38</v>
      </c>
      <c r="J19" s="31">
        <f>SUM(J7:J18)</f>
        <v>932305</v>
      </c>
      <c r="K19" s="32">
        <v>323.18561179798894</v>
      </c>
      <c r="L19" s="62">
        <f>IF(I19=0,0,(B19-I19)/I19)</f>
        <v>0.20583708223672265</v>
      </c>
      <c r="M19" s="63">
        <f>IF(K19=0,0,(H19-K19)/K19)</f>
        <v>1.1240306612311585E-2</v>
      </c>
    </row>
    <row r="22" spans="1:13" ht="20" x14ac:dyDescent="0.4">
      <c r="A22" s="93" t="str">
        <f>"MÅLESTATISTIKK FOR BETONGFAGENE - 2. HALVÅR "&amp;FORS!$A$14</f>
        <v>MÅLESTATISTIKK FOR BETONGFAGENE - 2. HALVÅR 2021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16" thickBot="1" x14ac:dyDescent="0.4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35">
      <c r="A24" s="43"/>
      <c r="B24" s="44" t="s">
        <v>3</v>
      </c>
      <c r="C24" s="45"/>
      <c r="D24" s="44" t="s">
        <v>4</v>
      </c>
      <c r="E24" s="45"/>
      <c r="F24" s="44" t="str">
        <f>"Fortjeneste 2. halvår  "&amp;FORS!$A$14-0</f>
        <v>Fortjeneste 2. halvår  2021</v>
      </c>
      <c r="G24" s="46"/>
      <c r="H24" s="45"/>
      <c r="I24" s="44" t="str">
        <f>" 2. halvår  "&amp;FORS!$A$14-1</f>
        <v xml:space="preserve"> 2. halvår  2020</v>
      </c>
      <c r="J24" s="46"/>
      <c r="K24" s="45"/>
      <c r="L24" s="44" t="s">
        <v>22</v>
      </c>
      <c r="M24" s="47"/>
    </row>
    <row r="25" spans="1:13" x14ac:dyDescent="0.35">
      <c r="A25" s="48"/>
      <c r="B25" s="49" t="s">
        <v>5</v>
      </c>
      <c r="C25" s="49" t="s">
        <v>5</v>
      </c>
      <c r="D25" s="49" t="s">
        <v>5</v>
      </c>
      <c r="E25" s="49" t="s">
        <v>5</v>
      </c>
      <c r="F25" s="49" t="s">
        <v>5</v>
      </c>
      <c r="G25" s="49" t="s">
        <v>5</v>
      </c>
      <c r="H25" s="50" t="s">
        <v>26</v>
      </c>
      <c r="I25" s="49" t="s">
        <v>5</v>
      </c>
      <c r="J25" s="49" t="s">
        <v>5</v>
      </c>
      <c r="K25" s="50" t="s">
        <v>24</v>
      </c>
      <c r="L25" s="49" t="s">
        <v>5</v>
      </c>
      <c r="M25" s="51" t="s">
        <v>24</v>
      </c>
    </row>
    <row r="26" spans="1:13" x14ac:dyDescent="0.35">
      <c r="A26" s="52"/>
      <c r="B26" s="53" t="s">
        <v>23</v>
      </c>
      <c r="C26" s="53" t="s">
        <v>25</v>
      </c>
      <c r="D26" s="53" t="s">
        <v>23</v>
      </c>
      <c r="E26" s="53" t="s">
        <v>25</v>
      </c>
      <c r="F26" s="53" t="s">
        <v>23</v>
      </c>
      <c r="G26" s="53" t="s">
        <v>25</v>
      </c>
      <c r="H26" s="54" t="s">
        <v>27</v>
      </c>
      <c r="I26" s="53" t="s">
        <v>23</v>
      </c>
      <c r="J26" s="53" t="s">
        <v>25</v>
      </c>
      <c r="K26" s="54" t="s">
        <v>21</v>
      </c>
      <c r="L26" s="53" t="s">
        <v>23</v>
      </c>
      <c r="M26" s="55" t="s">
        <v>21</v>
      </c>
    </row>
    <row r="27" spans="1:13" x14ac:dyDescent="0.35">
      <c r="A27" s="56" t="s">
        <v>19</v>
      </c>
      <c r="B27" s="81">
        <v>2469868</v>
      </c>
      <c r="C27" s="82"/>
      <c r="D27" s="81">
        <v>7597</v>
      </c>
      <c r="E27" s="83"/>
      <c r="F27" s="58">
        <f t="shared" ref="F27:F38" si="5">IF(D27=0,0,B27/D27)</f>
        <v>325.11096485454783</v>
      </c>
      <c r="G27" s="58">
        <f t="shared" ref="G27:G38" si="6">IF(E27=0,0,C27/E27)</f>
        <v>0</v>
      </c>
      <c r="H27" s="58">
        <f>IF(D27+E27=0,0,(B27+C27)/(D27+E27))</f>
        <v>325.11096485454783</v>
      </c>
      <c r="I27" s="17">
        <v>7913531</v>
      </c>
      <c r="J27" s="17"/>
      <c r="K27" s="17">
        <v>311.96164307959157</v>
      </c>
      <c r="L27" s="59">
        <f>IF(I27=0,0,(B27-I27)/I27)</f>
        <v>-0.68789305305052828</v>
      </c>
      <c r="M27" s="60">
        <f>IF(K27=0,0,(H27-K27)/K27)</f>
        <v>4.2150444026227425E-2</v>
      </c>
    </row>
    <row r="28" spans="1:13" x14ac:dyDescent="0.35">
      <c r="A28" s="56" t="s">
        <v>6</v>
      </c>
      <c r="B28" s="79">
        <v>16738539.32</v>
      </c>
      <c r="C28" s="79"/>
      <c r="D28" s="79">
        <v>52766.879999999997</v>
      </c>
      <c r="E28" s="17"/>
      <c r="F28" s="58">
        <f t="shared" si="5"/>
        <v>317.21677158096139</v>
      </c>
      <c r="G28" s="58">
        <f t="shared" si="6"/>
        <v>0</v>
      </c>
      <c r="H28" s="58">
        <f t="shared" ref="H28:H38" si="7">IF(D28+E28=0,0,(B28+C28)/(D28+E28))</f>
        <v>317.21677158096139</v>
      </c>
      <c r="I28" s="17">
        <v>33342487.23</v>
      </c>
      <c r="J28" s="17"/>
      <c r="K28" s="17">
        <v>292.68907941228133</v>
      </c>
      <c r="L28" s="59">
        <f t="shared" ref="L28:L38" si="8">IF(I28=0,0,(B28-I28)/I28)</f>
        <v>-0.49798168311392649</v>
      </c>
      <c r="M28" s="60">
        <f t="shared" ref="M28:M38" si="9">IF(K28=0,0,(H28-K28)/K28)</f>
        <v>8.3801186630985972E-2</v>
      </c>
    </row>
    <row r="29" spans="1:13" x14ac:dyDescent="0.35">
      <c r="A29" s="56" t="s">
        <v>20</v>
      </c>
      <c r="B29" s="79"/>
      <c r="C29" s="79"/>
      <c r="D29" s="79"/>
      <c r="E29" s="17"/>
      <c r="F29" s="58">
        <f t="shared" si="5"/>
        <v>0</v>
      </c>
      <c r="G29" s="58">
        <f t="shared" si="6"/>
        <v>0</v>
      </c>
      <c r="H29" s="58">
        <f t="shared" si="7"/>
        <v>0</v>
      </c>
      <c r="I29" s="17"/>
      <c r="J29" s="17"/>
      <c r="K29" s="17">
        <v>0</v>
      </c>
      <c r="L29" s="59">
        <f t="shared" si="8"/>
        <v>0</v>
      </c>
      <c r="M29" s="60">
        <f t="shared" si="9"/>
        <v>0</v>
      </c>
    </row>
    <row r="30" spans="1:13" x14ac:dyDescent="0.35">
      <c r="A30" s="56" t="s">
        <v>7</v>
      </c>
      <c r="B30" s="80">
        <v>4682448</v>
      </c>
      <c r="C30" s="79"/>
      <c r="D30" s="80">
        <v>15694.85</v>
      </c>
      <c r="E30" s="17"/>
      <c r="F30" s="58">
        <f t="shared" si="5"/>
        <v>298.34295963325548</v>
      </c>
      <c r="G30" s="58">
        <f t="shared" si="6"/>
        <v>0</v>
      </c>
      <c r="H30" s="58">
        <f t="shared" si="7"/>
        <v>298.34295963325548</v>
      </c>
      <c r="I30" s="17">
        <v>5537155</v>
      </c>
      <c r="J30" s="17"/>
      <c r="K30" s="17">
        <v>280.68047776694692</v>
      </c>
      <c r="L30" s="59">
        <f t="shared" si="8"/>
        <v>-0.15435851082369917</v>
      </c>
      <c r="M30" s="60">
        <f t="shared" si="9"/>
        <v>6.2927361414048782E-2</v>
      </c>
    </row>
    <row r="31" spans="1:13" x14ac:dyDescent="0.35">
      <c r="A31" s="56" t="s">
        <v>8</v>
      </c>
      <c r="B31" s="81">
        <v>3774159</v>
      </c>
      <c r="C31" s="82">
        <v>1047893</v>
      </c>
      <c r="D31" s="81">
        <v>11046.2</v>
      </c>
      <c r="E31" s="17">
        <v>5934</v>
      </c>
      <c r="F31" s="58">
        <f t="shared" si="5"/>
        <v>341.67034817403265</v>
      </c>
      <c r="G31" s="58">
        <f t="shared" si="6"/>
        <v>176.59133805190427</v>
      </c>
      <c r="H31" s="58">
        <f t="shared" si="7"/>
        <v>283.98087183896536</v>
      </c>
      <c r="I31" s="17">
        <v>3452479</v>
      </c>
      <c r="J31" s="17">
        <v>0</v>
      </c>
      <c r="K31" s="17">
        <v>331.12762469992123</v>
      </c>
      <c r="L31" s="59">
        <f t="shared" si="8"/>
        <v>9.31736297309846E-2</v>
      </c>
      <c r="M31" s="60">
        <f t="shared" si="9"/>
        <v>-0.14238242098852916</v>
      </c>
    </row>
    <row r="32" spans="1:13" x14ac:dyDescent="0.35">
      <c r="A32" s="56" t="s">
        <v>10</v>
      </c>
      <c r="B32" s="80">
        <v>22178853.210000001</v>
      </c>
      <c r="C32" s="79"/>
      <c r="D32" s="80">
        <v>66216.429999999993</v>
      </c>
      <c r="E32" s="17"/>
      <c r="F32" s="58">
        <f t="shared" si="5"/>
        <v>334.94486504331331</v>
      </c>
      <c r="G32" s="58">
        <f t="shared" si="6"/>
        <v>0</v>
      </c>
      <c r="H32" s="58">
        <f t="shared" si="7"/>
        <v>334.94486504331331</v>
      </c>
      <c r="I32" s="17">
        <v>30178354.460000001</v>
      </c>
      <c r="J32" s="17"/>
      <c r="K32" s="17">
        <v>330.9336353057235</v>
      </c>
      <c r="L32" s="59">
        <f t="shared" si="8"/>
        <v>-0.26507413651738254</v>
      </c>
      <c r="M32" s="60">
        <f t="shared" si="9"/>
        <v>1.2120949065464912E-2</v>
      </c>
    </row>
    <row r="33" spans="1:13" x14ac:dyDescent="0.35">
      <c r="A33" s="56" t="s">
        <v>11</v>
      </c>
      <c r="B33" s="79"/>
      <c r="C33" s="79"/>
      <c r="D33" s="79"/>
      <c r="E33" s="17"/>
      <c r="F33" s="58">
        <f t="shared" si="5"/>
        <v>0</v>
      </c>
      <c r="G33" s="58">
        <f t="shared" si="6"/>
        <v>0</v>
      </c>
      <c r="H33" s="58">
        <f t="shared" si="7"/>
        <v>0</v>
      </c>
      <c r="I33" s="17"/>
      <c r="J33" s="17"/>
      <c r="K33" s="17">
        <v>0</v>
      </c>
      <c r="L33" s="59">
        <f t="shared" si="8"/>
        <v>0</v>
      </c>
      <c r="M33" s="60">
        <f t="shared" si="9"/>
        <v>0</v>
      </c>
    </row>
    <row r="34" spans="1:13" x14ac:dyDescent="0.35">
      <c r="A34" s="56" t="s">
        <v>12</v>
      </c>
      <c r="B34" s="80">
        <v>1742899</v>
      </c>
      <c r="C34" s="79"/>
      <c r="D34" s="80">
        <v>5889</v>
      </c>
      <c r="E34" s="17"/>
      <c r="F34" s="58">
        <f t="shared" si="5"/>
        <v>295.95839701137714</v>
      </c>
      <c r="G34" s="58">
        <f t="shared" si="6"/>
        <v>0</v>
      </c>
      <c r="H34" s="58">
        <f t="shared" si="7"/>
        <v>295.95839701137714</v>
      </c>
      <c r="I34" s="17">
        <v>2401103</v>
      </c>
      <c r="J34" s="17"/>
      <c r="K34" s="17">
        <v>378.12645669291339</v>
      </c>
      <c r="L34" s="59">
        <f t="shared" si="8"/>
        <v>-0.27412568307148838</v>
      </c>
      <c r="M34" s="60">
        <f t="shared" si="9"/>
        <v>-0.21730312234741916</v>
      </c>
    </row>
    <row r="35" spans="1:13" x14ac:dyDescent="0.35">
      <c r="A35" s="56" t="s">
        <v>13</v>
      </c>
      <c r="B35" s="79">
        <v>40566999.289999999</v>
      </c>
      <c r="C35" s="79"/>
      <c r="D35" s="79">
        <v>116077.08</v>
      </c>
      <c r="E35" s="17"/>
      <c r="F35" s="58">
        <f t="shared" si="5"/>
        <v>349.48328550304677</v>
      </c>
      <c r="G35" s="58">
        <f t="shared" si="6"/>
        <v>0</v>
      </c>
      <c r="H35" s="58">
        <f t="shared" si="7"/>
        <v>349.48328550304677</v>
      </c>
      <c r="I35" s="19">
        <v>36178457.68</v>
      </c>
      <c r="J35" s="17"/>
      <c r="K35" s="17">
        <v>355.94760558458182</v>
      </c>
      <c r="L35" s="59">
        <f t="shared" si="8"/>
        <v>0.12130261739781273</v>
      </c>
      <c r="M35" s="60">
        <f t="shared" si="9"/>
        <v>-1.8160875308933549E-2</v>
      </c>
    </row>
    <row r="36" spans="1:13" x14ac:dyDescent="0.35">
      <c r="A36" s="56" t="s">
        <v>14</v>
      </c>
      <c r="B36" s="80"/>
      <c r="C36" s="79"/>
      <c r="D36" s="80"/>
      <c r="E36" s="17"/>
      <c r="F36" s="58">
        <f t="shared" si="5"/>
        <v>0</v>
      </c>
      <c r="G36" s="58">
        <f t="shared" si="6"/>
        <v>0</v>
      </c>
      <c r="H36" s="58">
        <f t="shared" si="7"/>
        <v>0</v>
      </c>
      <c r="I36" s="17"/>
      <c r="J36" s="17"/>
      <c r="K36" s="17">
        <v>0</v>
      </c>
      <c r="L36" s="59">
        <f t="shared" si="8"/>
        <v>0</v>
      </c>
      <c r="M36" s="60">
        <f t="shared" si="9"/>
        <v>0</v>
      </c>
    </row>
    <row r="37" spans="1:13" x14ac:dyDescent="0.35">
      <c r="A37" s="56" t="s">
        <v>15</v>
      </c>
      <c r="B37" s="81">
        <v>2947087</v>
      </c>
      <c r="C37" s="82">
        <v>53500</v>
      </c>
      <c r="D37" s="81">
        <v>8300</v>
      </c>
      <c r="E37" s="17">
        <v>214</v>
      </c>
      <c r="F37" s="58">
        <f t="shared" si="5"/>
        <v>355.07072289156628</v>
      </c>
      <c r="G37" s="58">
        <f t="shared" si="6"/>
        <v>250</v>
      </c>
      <c r="H37" s="58">
        <f t="shared" si="7"/>
        <v>352.42976274371625</v>
      </c>
      <c r="I37" s="17">
        <v>4557897</v>
      </c>
      <c r="J37" s="17">
        <v>58589</v>
      </c>
      <c r="K37" s="17">
        <v>303.80612681385935</v>
      </c>
      <c r="L37" s="59">
        <f t="shared" si="8"/>
        <v>-0.35341079449579488</v>
      </c>
      <c r="M37" s="60">
        <f t="shared" si="9"/>
        <v>0.16004824010559993</v>
      </c>
    </row>
    <row r="38" spans="1:13" x14ac:dyDescent="0.35">
      <c r="A38" s="56" t="s">
        <v>16</v>
      </c>
      <c r="B38" s="79">
        <v>15855206</v>
      </c>
      <c r="C38" s="79"/>
      <c r="D38" s="79">
        <v>44498</v>
      </c>
      <c r="E38" s="17"/>
      <c r="F38" s="58">
        <f t="shared" si="5"/>
        <v>356.31277810238663</v>
      </c>
      <c r="G38" s="58">
        <f t="shared" si="6"/>
        <v>0</v>
      </c>
      <c r="H38" s="58">
        <f t="shared" si="7"/>
        <v>356.31277810238663</v>
      </c>
      <c r="I38" s="19">
        <v>32598530</v>
      </c>
      <c r="J38" s="17"/>
      <c r="K38" s="17">
        <v>367.67194513996975</v>
      </c>
      <c r="L38" s="59">
        <f t="shared" si="8"/>
        <v>-0.51362205596387323</v>
      </c>
      <c r="M38" s="60">
        <f t="shared" si="9"/>
        <v>-3.0894843046180138E-2</v>
      </c>
    </row>
    <row r="39" spans="1:13" s="64" customFormat="1" thickBot="1" x14ac:dyDescent="0.35">
      <c r="A39" s="61" t="s">
        <v>17</v>
      </c>
      <c r="B39" s="84">
        <f>SUM(B27:B38)</f>
        <v>110956058.81999999</v>
      </c>
      <c r="C39" s="84">
        <f>SUM(C27:C38)</f>
        <v>1101393</v>
      </c>
      <c r="D39" s="84">
        <f>SUM(D27:D38)</f>
        <v>328085.44</v>
      </c>
      <c r="E39" s="31">
        <f>SUM(E27:E38)</f>
        <v>6148</v>
      </c>
      <c r="F39" s="31">
        <f>IF(D39=0,0,B39/D39)</f>
        <v>338.19257209341566</v>
      </c>
      <c r="G39" s="31">
        <f>IF(E39=0,0,C39/E39)</f>
        <v>179.14655172413794</v>
      </c>
      <c r="H39" s="31">
        <f>IF(D39+E39=0,0,(B39+C39)/(D39+E39))</f>
        <v>335.26702720110831</v>
      </c>
      <c r="I39" s="31">
        <f>SUM(I27:I38)</f>
        <v>156159994.37</v>
      </c>
      <c r="J39" s="31">
        <f>SUM(J27:J38)</f>
        <v>58589</v>
      </c>
      <c r="K39" s="32">
        <v>330.63693813195977</v>
      </c>
      <c r="L39" s="62">
        <f t="shared" ref="L39" si="10">IF(I39=0,0,(B39-I39)/I39)</f>
        <v>-0.28947193378411246</v>
      </c>
      <c r="M39" s="63">
        <f t="shared" ref="M39" si="11">IF(K39=0,0,(H39-K39)/K39)</f>
        <v>1.4003544477842444E-2</v>
      </c>
    </row>
    <row r="40" spans="1:13" x14ac:dyDescent="0.35">
      <c r="J40" s="68"/>
    </row>
    <row r="42" spans="1:13" ht="20" x14ac:dyDescent="0.4">
      <c r="A42" s="93" t="str">
        <f>"MÅLESTATISTIKK FOR BETONGFAGENE - GJENNOMSNITT HELE ÅRET  "&amp;FORS!$A$14</f>
        <v>MÅLESTATISTIKK FOR BETONGFAGENE - GJENNOMSNITT HELE ÅRET  2021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6" thickBot="1" x14ac:dyDescent="0.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35">
      <c r="A44" s="43"/>
      <c r="B44" s="44" t="s">
        <v>3</v>
      </c>
      <c r="C44" s="45"/>
      <c r="D44" s="44" t="s">
        <v>4</v>
      </c>
      <c r="E44" s="45"/>
      <c r="F44" s="44" t="str">
        <f>"Fortjeneste hele  "&amp;FORS!$A$14-0</f>
        <v>Fortjeneste hele  2021</v>
      </c>
      <c r="G44" s="46"/>
      <c r="H44" s="45"/>
      <c r="I44" s="44" t="str">
        <f>" Hele året  "&amp;FORS!$A$14-1</f>
        <v xml:space="preserve"> Hele året  2020</v>
      </c>
      <c r="J44" s="46"/>
      <c r="K44" s="45"/>
      <c r="L44" s="44" t="s">
        <v>22</v>
      </c>
      <c r="M44" s="47"/>
    </row>
    <row r="45" spans="1:13" x14ac:dyDescent="0.35">
      <c r="A45" s="48"/>
      <c r="B45" s="49" t="s">
        <v>5</v>
      </c>
      <c r="C45" s="49" t="s">
        <v>5</v>
      </c>
      <c r="D45" s="49" t="s">
        <v>5</v>
      </c>
      <c r="E45" s="49" t="s">
        <v>5</v>
      </c>
      <c r="F45" s="49" t="s">
        <v>5</v>
      </c>
      <c r="G45" s="49" t="s">
        <v>5</v>
      </c>
      <c r="H45" s="50" t="s">
        <v>26</v>
      </c>
      <c r="I45" s="49" t="s">
        <v>5</v>
      </c>
      <c r="J45" s="49" t="s">
        <v>5</v>
      </c>
      <c r="K45" s="50" t="s">
        <v>24</v>
      </c>
      <c r="L45" s="49" t="s">
        <v>5</v>
      </c>
      <c r="M45" s="51" t="s">
        <v>24</v>
      </c>
    </row>
    <row r="46" spans="1:13" x14ac:dyDescent="0.35">
      <c r="A46" s="52"/>
      <c r="B46" s="69" t="s">
        <v>23</v>
      </c>
      <c r="C46" s="69" t="s">
        <v>25</v>
      </c>
      <c r="D46" s="69" t="s">
        <v>23</v>
      </c>
      <c r="E46" s="69" t="s">
        <v>25</v>
      </c>
      <c r="F46" s="69" t="s">
        <v>23</v>
      </c>
      <c r="G46" s="69" t="s">
        <v>25</v>
      </c>
      <c r="H46" s="70" t="s">
        <v>27</v>
      </c>
      <c r="I46" s="69" t="s">
        <v>23</v>
      </c>
      <c r="J46" s="69" t="s">
        <v>25</v>
      </c>
      <c r="K46" s="70" t="s">
        <v>21</v>
      </c>
      <c r="L46" s="69" t="s">
        <v>23</v>
      </c>
      <c r="M46" s="71" t="s">
        <v>21</v>
      </c>
    </row>
    <row r="47" spans="1:13" x14ac:dyDescent="0.35">
      <c r="A47" s="56" t="s">
        <v>19</v>
      </c>
      <c r="B47" s="58">
        <f>SUMIFS(B$7:B$19,$A$7:$A$19,$A47)+SUMIFS(B$27:B$39,$A$27:$A$39,$A47)</f>
        <v>8941245</v>
      </c>
      <c r="C47" s="58">
        <f t="shared" ref="C47:E58" si="12">SUMIFS(C$7:C$19,$A$7:$A$19,$A47)+SUMIFS(C$27:C$39,$A$27:$A$39,$A47)</f>
        <v>0</v>
      </c>
      <c r="D47" s="58">
        <f t="shared" si="12"/>
        <v>28512</v>
      </c>
      <c r="E47" s="58">
        <f t="shared" si="12"/>
        <v>0</v>
      </c>
      <c r="F47" s="58">
        <f>IF(D47=0,0,B47/D47)</f>
        <v>313.59585437710439</v>
      </c>
      <c r="G47" s="58">
        <f>IF(E47=0,0,C27/E47)</f>
        <v>0</v>
      </c>
      <c r="H47" s="58">
        <f>IF(D47+E47=0,0,(B47+C47)/(D47+E47))</f>
        <v>313.59585437710439</v>
      </c>
      <c r="I47" s="58">
        <f>SUMIFS(I$7:I$19,$A$7:$A$19,$A47)+SUMIFS(I$27:I$39,$A$27:$A$39,$A47)</f>
        <v>13199404</v>
      </c>
      <c r="J47" s="58">
        <f>SUMIFS(J$7:J$19,$A$7:$A$19,$A47)+SUMIFS(J$27:J$39,$A$27:$A$39,$A47)</f>
        <v>330230</v>
      </c>
      <c r="K47" s="17">
        <v>304.85881027489859</v>
      </c>
      <c r="L47" s="59">
        <f>IF(I47=0,0,(B47-I47)/I47)</f>
        <v>-0.32260236901605555</v>
      </c>
      <c r="M47" s="60">
        <f>IF(K47=0,0,(H47-K47)/K47)</f>
        <v>2.865931312376177E-2</v>
      </c>
    </row>
    <row r="48" spans="1:13" x14ac:dyDescent="0.35">
      <c r="A48" s="56" t="s">
        <v>6</v>
      </c>
      <c r="B48" s="58">
        <f t="shared" ref="B48:B58" si="13">SUMIFS($B$7:$B$19,$A$7:$A$19,A48)+SUMIFS($B$27:$B$39,$A$27:$A$39,A48)</f>
        <v>47482232.920000002</v>
      </c>
      <c r="C48" s="58">
        <f t="shared" si="12"/>
        <v>0</v>
      </c>
      <c r="D48" s="58">
        <f t="shared" si="12"/>
        <v>156066.34</v>
      </c>
      <c r="E48" s="58">
        <f t="shared" si="12"/>
        <v>0</v>
      </c>
      <c r="F48" s="58">
        <f t="shared" ref="F48:F58" si="14">IF(D48=0,0,B48/D48)</f>
        <v>304.24390627729213</v>
      </c>
      <c r="G48" s="58">
        <f t="shared" ref="G48:G58" si="15">IF(E48=0,0,C48/E48)</f>
        <v>0</v>
      </c>
      <c r="H48" s="58">
        <f t="shared" ref="H48:H58" si="16">IF(D48+E48=0,0,(B48+C48)/(D48+E48))</f>
        <v>304.24390627729213</v>
      </c>
      <c r="I48" s="58">
        <f t="shared" ref="I48:J58" si="17">SUMIFS(I$7:I$19,$A$7:$A$19,$A48)+SUMIFS(I$27:I$39,$A$27:$A$39,$A48)</f>
        <v>58764687.510000005</v>
      </c>
      <c r="J48" s="58">
        <f t="shared" si="17"/>
        <v>0</v>
      </c>
      <c r="K48" s="17">
        <v>297.84697791288067</v>
      </c>
      <c r="L48" s="59">
        <f t="shared" ref="L48:L58" si="18">IF(I48=0,0,(B48-I48)/I48)</f>
        <v>-0.19199378177719509</v>
      </c>
      <c r="M48" s="60">
        <f t="shared" ref="M48:M58" si="19">IF(K48=0,0,(H48-K48)/K48)</f>
        <v>2.1477231057494675E-2</v>
      </c>
    </row>
    <row r="49" spans="1:13" x14ac:dyDescent="0.35">
      <c r="A49" s="56" t="s">
        <v>20</v>
      </c>
      <c r="B49" s="58">
        <f t="shared" si="13"/>
        <v>0</v>
      </c>
      <c r="C49" s="58">
        <f t="shared" si="12"/>
        <v>0</v>
      </c>
      <c r="D49" s="58">
        <f t="shared" si="12"/>
        <v>0</v>
      </c>
      <c r="E49" s="58">
        <f t="shared" si="12"/>
        <v>0</v>
      </c>
      <c r="F49" s="58">
        <f t="shared" si="14"/>
        <v>0</v>
      </c>
      <c r="G49" s="58">
        <f t="shared" si="15"/>
        <v>0</v>
      </c>
      <c r="H49" s="58">
        <f t="shared" si="16"/>
        <v>0</v>
      </c>
      <c r="I49" s="58">
        <f t="shared" si="17"/>
        <v>0</v>
      </c>
      <c r="J49" s="58">
        <f t="shared" si="17"/>
        <v>0</v>
      </c>
      <c r="K49" s="17">
        <v>0</v>
      </c>
      <c r="L49" s="59">
        <f t="shared" si="18"/>
        <v>0</v>
      </c>
      <c r="M49" s="60">
        <f t="shared" si="19"/>
        <v>0</v>
      </c>
    </row>
    <row r="50" spans="1:13" x14ac:dyDescent="0.35">
      <c r="A50" s="56" t="s">
        <v>7</v>
      </c>
      <c r="B50" s="58">
        <f t="shared" si="13"/>
        <v>11822399</v>
      </c>
      <c r="C50" s="58">
        <f t="shared" si="12"/>
        <v>0</v>
      </c>
      <c r="D50" s="58">
        <f t="shared" si="12"/>
        <v>40716.980000000003</v>
      </c>
      <c r="E50" s="58">
        <f t="shared" si="12"/>
        <v>0</v>
      </c>
      <c r="F50" s="58">
        <f t="shared" si="14"/>
        <v>290.35549787828074</v>
      </c>
      <c r="G50" s="58">
        <f t="shared" si="15"/>
        <v>0</v>
      </c>
      <c r="H50" s="58">
        <f t="shared" si="16"/>
        <v>290.35549787828074</v>
      </c>
      <c r="I50" s="58">
        <f t="shared" si="17"/>
        <v>17704319</v>
      </c>
      <c r="J50" s="58">
        <f t="shared" si="17"/>
        <v>0</v>
      </c>
      <c r="K50" s="17">
        <v>283.13043803666716</v>
      </c>
      <c r="L50" s="59">
        <f t="shared" si="18"/>
        <v>-0.33223079633845276</v>
      </c>
      <c r="M50" s="60">
        <f t="shared" si="19"/>
        <v>2.551848501953681E-2</v>
      </c>
    </row>
    <row r="51" spans="1:13" x14ac:dyDescent="0.35">
      <c r="A51" s="56" t="s">
        <v>8</v>
      </c>
      <c r="B51" s="58">
        <f t="shared" si="13"/>
        <v>9710972</v>
      </c>
      <c r="C51" s="58">
        <f t="shared" si="12"/>
        <v>1047893</v>
      </c>
      <c r="D51" s="58">
        <f t="shared" si="12"/>
        <v>29882.640000000003</v>
      </c>
      <c r="E51" s="58">
        <f t="shared" si="12"/>
        <v>5934</v>
      </c>
      <c r="F51" s="58">
        <f t="shared" si="14"/>
        <v>324.97035067852102</v>
      </c>
      <c r="G51" s="58">
        <f t="shared" si="15"/>
        <v>176.59133805190427</v>
      </c>
      <c r="H51" s="58">
        <f t="shared" si="16"/>
        <v>300.3873339319378</v>
      </c>
      <c r="I51" s="58">
        <f t="shared" si="17"/>
        <v>8852863</v>
      </c>
      <c r="J51" s="58">
        <f t="shared" si="17"/>
        <v>0</v>
      </c>
      <c r="K51" s="17">
        <v>364.40007656101113</v>
      </c>
      <c r="L51" s="59">
        <f t="shared" si="18"/>
        <v>9.6930111761584919E-2</v>
      </c>
      <c r="M51" s="60">
        <f t="shared" si="19"/>
        <v>-0.17566610642123656</v>
      </c>
    </row>
    <row r="52" spans="1:13" x14ac:dyDescent="0.35">
      <c r="A52" s="56" t="s">
        <v>10</v>
      </c>
      <c r="B52" s="58">
        <f t="shared" si="13"/>
        <v>57388040.759999998</v>
      </c>
      <c r="C52" s="58">
        <f t="shared" si="12"/>
        <v>0</v>
      </c>
      <c r="D52" s="57">
        <f t="shared" si="12"/>
        <v>172919.76</v>
      </c>
      <c r="E52" s="58">
        <f t="shared" si="12"/>
        <v>0</v>
      </c>
      <c r="F52" s="58">
        <f>IF(D52=0,0,B52/D52)</f>
        <v>331.8767083646195</v>
      </c>
      <c r="G52" s="58">
        <f t="shared" si="15"/>
        <v>0</v>
      </c>
      <c r="H52" s="58">
        <f>IF(D52+E52=0,0,(B52+C52)/(D52+E52))</f>
        <v>331.8767083646195</v>
      </c>
      <c r="I52" s="58">
        <f t="shared" si="17"/>
        <v>43686193.560000002</v>
      </c>
      <c r="J52" s="58">
        <f t="shared" si="17"/>
        <v>0</v>
      </c>
      <c r="K52" s="17">
        <v>331.67710800344571</v>
      </c>
      <c r="L52" s="59">
        <f t="shared" si="18"/>
        <v>0.31364250541035221</v>
      </c>
      <c r="M52" s="60">
        <f t="shared" si="19"/>
        <v>6.0179118895271996E-4</v>
      </c>
    </row>
    <row r="53" spans="1:13" x14ac:dyDescent="0.35">
      <c r="A53" s="56" t="s">
        <v>11</v>
      </c>
      <c r="B53" s="58">
        <f t="shared" si="13"/>
        <v>0</v>
      </c>
      <c r="C53" s="58">
        <f t="shared" si="12"/>
        <v>0</v>
      </c>
      <c r="D53" s="58">
        <f t="shared" si="12"/>
        <v>0</v>
      </c>
      <c r="E53" s="58">
        <f t="shared" si="12"/>
        <v>0</v>
      </c>
      <c r="F53" s="58">
        <f t="shared" si="14"/>
        <v>0</v>
      </c>
      <c r="G53" s="58">
        <f t="shared" si="15"/>
        <v>0</v>
      </c>
      <c r="H53" s="58">
        <f t="shared" si="16"/>
        <v>0</v>
      </c>
      <c r="I53" s="58">
        <f t="shared" si="17"/>
        <v>0</v>
      </c>
      <c r="J53" s="58">
        <f t="shared" si="17"/>
        <v>0</v>
      </c>
      <c r="K53" s="17">
        <v>0</v>
      </c>
      <c r="L53" s="59">
        <f t="shared" si="18"/>
        <v>0</v>
      </c>
      <c r="M53" s="60">
        <f t="shared" si="19"/>
        <v>0</v>
      </c>
    </row>
    <row r="54" spans="1:13" x14ac:dyDescent="0.35">
      <c r="A54" s="56" t="s">
        <v>12</v>
      </c>
      <c r="B54" s="58">
        <f t="shared" si="13"/>
        <v>6377480</v>
      </c>
      <c r="C54" s="58">
        <f t="shared" si="12"/>
        <v>0</v>
      </c>
      <c r="D54" s="58">
        <f t="shared" si="12"/>
        <v>21018</v>
      </c>
      <c r="E54" s="58">
        <f t="shared" si="12"/>
        <v>0</v>
      </c>
      <c r="F54" s="58">
        <f t="shared" si="14"/>
        <v>303.42944143115426</v>
      </c>
      <c r="G54" s="58">
        <f t="shared" si="15"/>
        <v>0</v>
      </c>
      <c r="H54" s="58">
        <f t="shared" si="16"/>
        <v>303.42944143115426</v>
      </c>
      <c r="I54" s="58">
        <f t="shared" si="17"/>
        <v>11442397</v>
      </c>
      <c r="J54" s="58">
        <f t="shared" si="17"/>
        <v>0</v>
      </c>
      <c r="K54" s="17">
        <v>296.47355875113357</v>
      </c>
      <c r="L54" s="59">
        <f t="shared" si="18"/>
        <v>-0.44264475354246141</v>
      </c>
      <c r="M54" s="60">
        <f t="shared" si="19"/>
        <v>2.3462067610081929E-2</v>
      </c>
    </row>
    <row r="55" spans="1:13" x14ac:dyDescent="0.35">
      <c r="A55" s="56" t="s">
        <v>13</v>
      </c>
      <c r="B55" s="58">
        <f t="shared" si="13"/>
        <v>81688339.24000001</v>
      </c>
      <c r="C55" s="58">
        <f t="shared" si="12"/>
        <v>0</v>
      </c>
      <c r="D55" s="58">
        <f t="shared" si="12"/>
        <v>233846.93</v>
      </c>
      <c r="E55" s="58">
        <f t="shared" si="12"/>
        <v>0</v>
      </c>
      <c r="F55" s="58">
        <f t="shared" si="14"/>
        <v>349.32397547404196</v>
      </c>
      <c r="G55" s="58">
        <f t="shared" si="15"/>
        <v>0</v>
      </c>
      <c r="H55" s="58">
        <f t="shared" si="16"/>
        <v>349.32397547404196</v>
      </c>
      <c r="I55" s="58">
        <f t="shared" si="17"/>
        <v>71921036.680000007</v>
      </c>
      <c r="J55" s="58">
        <f t="shared" si="17"/>
        <v>0</v>
      </c>
      <c r="K55" s="17">
        <v>346.06416000559705</v>
      </c>
      <c r="L55" s="59">
        <f t="shared" si="18"/>
        <v>0.13580592008785825</v>
      </c>
      <c r="M55" s="60">
        <f t="shared" si="19"/>
        <v>9.4196852641203598E-3</v>
      </c>
    </row>
    <row r="56" spans="1:13" x14ac:dyDescent="0.35">
      <c r="A56" s="56" t="s">
        <v>14</v>
      </c>
      <c r="B56" s="58">
        <f t="shared" si="13"/>
        <v>0</v>
      </c>
      <c r="C56" s="58">
        <f t="shared" si="12"/>
        <v>0</v>
      </c>
      <c r="D56" s="58">
        <f t="shared" si="12"/>
        <v>0</v>
      </c>
      <c r="E56" s="58">
        <f t="shared" si="12"/>
        <v>0</v>
      </c>
      <c r="F56" s="58">
        <f>IF(D56=0,0,B56/D56)</f>
        <v>0</v>
      </c>
      <c r="G56" s="58">
        <f t="shared" si="15"/>
        <v>0</v>
      </c>
      <c r="H56" s="58">
        <f t="shared" si="16"/>
        <v>0</v>
      </c>
      <c r="I56" s="58">
        <f t="shared" si="17"/>
        <v>0</v>
      </c>
      <c r="J56" s="58">
        <f t="shared" si="17"/>
        <v>0</v>
      </c>
      <c r="K56" s="17">
        <v>0</v>
      </c>
      <c r="L56" s="59">
        <f t="shared" si="18"/>
        <v>0</v>
      </c>
      <c r="M56" s="60">
        <f t="shared" si="19"/>
        <v>0</v>
      </c>
    </row>
    <row r="57" spans="1:13" x14ac:dyDescent="0.35">
      <c r="A57" s="56" t="s">
        <v>15</v>
      </c>
      <c r="B57" s="58">
        <f t="shared" si="13"/>
        <v>6601427</v>
      </c>
      <c r="C57" s="58">
        <f t="shared" si="12"/>
        <v>53500</v>
      </c>
      <c r="D57" s="58">
        <f t="shared" si="12"/>
        <v>20068.5</v>
      </c>
      <c r="E57" s="58">
        <f>SUMIFS(E$7:E$19,$A$7:$A$19,$A57)+SUMIFS(E$27:E$39,$A$27:$A$39,$A57)</f>
        <v>214</v>
      </c>
      <c r="F57" s="58">
        <f>IF(D57=0,0,B57/D57)</f>
        <v>328.9447143533398</v>
      </c>
      <c r="G57" s="58">
        <f t="shared" si="15"/>
        <v>250</v>
      </c>
      <c r="H57" s="58">
        <f t="shared" si="16"/>
        <v>328.11177123135707</v>
      </c>
      <c r="I57" s="58">
        <f t="shared" si="17"/>
        <v>9465460</v>
      </c>
      <c r="J57" s="58">
        <f t="shared" si="17"/>
        <v>58589</v>
      </c>
      <c r="K57" s="17">
        <v>302.16370818065008</v>
      </c>
      <c r="L57" s="59">
        <f t="shared" si="18"/>
        <v>-0.30257726513027366</v>
      </c>
      <c r="M57" s="60">
        <f t="shared" si="19"/>
        <v>8.5874187892855128E-2</v>
      </c>
    </row>
    <row r="58" spans="1:13" x14ac:dyDescent="0.35">
      <c r="A58" s="56" t="s">
        <v>16</v>
      </c>
      <c r="B58" s="58">
        <f t="shared" si="13"/>
        <v>46947575</v>
      </c>
      <c r="C58" s="58">
        <f t="shared" si="12"/>
        <v>1846219</v>
      </c>
      <c r="D58" s="57">
        <f t="shared" si="12"/>
        <v>130237</v>
      </c>
      <c r="E58" s="58">
        <f t="shared" si="12"/>
        <v>8405</v>
      </c>
      <c r="F58" s="58">
        <f t="shared" si="14"/>
        <v>360.47801316062254</v>
      </c>
      <c r="G58" s="58">
        <f t="shared" si="15"/>
        <v>219.6572278405711</v>
      </c>
      <c r="H58" s="58">
        <f t="shared" si="16"/>
        <v>351.94092699182067</v>
      </c>
      <c r="I58" s="58">
        <f t="shared" si="17"/>
        <v>58790367</v>
      </c>
      <c r="J58" s="58">
        <f t="shared" si="17"/>
        <v>602075</v>
      </c>
      <c r="K58" s="17">
        <v>363.98226433132731</v>
      </c>
      <c r="L58" s="59">
        <f t="shared" si="18"/>
        <v>-0.20144102859572216</v>
      </c>
      <c r="M58" s="60">
        <f t="shared" si="19"/>
        <v>-3.3082208996165818E-2</v>
      </c>
    </row>
    <row r="59" spans="1:13" s="64" customFormat="1" thickBot="1" x14ac:dyDescent="0.35">
      <c r="A59" s="61" t="s">
        <v>17</v>
      </c>
      <c r="B59" s="65">
        <f>SUM(B47:B58)</f>
        <v>276959710.92000002</v>
      </c>
      <c r="C59" s="65">
        <f>SUM(C47:C58)</f>
        <v>2947612</v>
      </c>
      <c r="D59" s="65">
        <f>SUM(D47:D58)</f>
        <v>833268.15</v>
      </c>
      <c r="E59" s="65">
        <f>SUM(E47:E58)</f>
        <v>14553</v>
      </c>
      <c r="F59" s="65">
        <f>IF(D59=0,0,B59/D59)</f>
        <v>332.37765168391473</v>
      </c>
      <c r="G59" s="65">
        <f>IF(E59=0,0,C59/E59)</f>
        <v>202.54325568611281</v>
      </c>
      <c r="H59" s="65">
        <f>IF(D59+E59=0,0,(B59+C59)/(D59+E59))</f>
        <v>330.14902131186511</v>
      </c>
      <c r="I59" s="65">
        <f>SUM(I47:I58)</f>
        <v>293826727.75</v>
      </c>
      <c r="J59" s="65">
        <f>SUM(J47:J58)</f>
        <v>990894</v>
      </c>
      <c r="K59" s="72">
        <v>327.09159940073476</v>
      </c>
      <c r="L59" s="66">
        <f>IF(I59=0,0,(B59-I59)/I59)</f>
        <v>-5.7404637621500325E-2</v>
      </c>
      <c r="M59" s="67">
        <f>IF(K59=0,0,(H59-K59)/K59)</f>
        <v>9.3472957322409296E-3</v>
      </c>
    </row>
    <row r="62" spans="1:13" x14ac:dyDescent="0.35">
      <c r="I62" s="68"/>
    </row>
    <row r="64" spans="1:13" x14ac:dyDescent="0.35">
      <c r="I64" s="68"/>
    </row>
  </sheetData>
  <sheetProtection sheet="1" objects="1" scenarios="1"/>
  <mergeCells count="3">
    <mergeCell ref="A42:M42"/>
    <mergeCell ref="A22:M22"/>
    <mergeCell ref="A2:M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2:M64"/>
  <sheetViews>
    <sheetView showZeros="0" topLeftCell="A19" zoomScale="80" zoomScaleNormal="80" workbookViewId="0">
      <selection activeCell="E33" sqref="E33"/>
    </sheetView>
  </sheetViews>
  <sheetFormatPr baseColWidth="10" defaultColWidth="9" defaultRowHeight="15.5" x14ac:dyDescent="0.35"/>
  <cols>
    <col min="1" max="1" width="20.58203125" style="41" customWidth="1"/>
    <col min="2" max="2" width="15.33203125" style="40" customWidth="1"/>
    <col min="3" max="3" width="13.33203125" style="40" bestFit="1" customWidth="1"/>
    <col min="4" max="4" width="12.25" style="40" customWidth="1"/>
    <col min="5" max="5" width="10.75" style="40" customWidth="1"/>
    <col min="6" max="8" width="10" style="40" customWidth="1"/>
    <col min="9" max="9" width="14.5" style="40" bestFit="1" customWidth="1"/>
    <col min="10" max="10" width="13.3320312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" x14ac:dyDescent="0.4">
      <c r="A2" s="93" t="str">
        <f>"MÅLESTATISTIKK FOR TØMRERE - 1. HALVÅR "&amp;FORS!$A$14</f>
        <v>MÅLESTATISTIKK FOR TØMRERE - 1. HALVÅR 2021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6" thickBo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35">
      <c r="A4" s="43"/>
      <c r="B4" s="44" t="s">
        <v>3</v>
      </c>
      <c r="C4" s="45"/>
      <c r="D4" s="44" t="s">
        <v>4</v>
      </c>
      <c r="E4" s="45"/>
      <c r="F4" s="44" t="str">
        <f>"Fortjeneste 1. halvår  "&amp;FORS!$A$14-0</f>
        <v>Fortjeneste 1. halvår  2021</v>
      </c>
      <c r="G4" s="46"/>
      <c r="H4" s="45"/>
      <c r="I4" s="44" t="str">
        <f>" 1. halvår  "&amp;FORS!$A$14-1</f>
        <v xml:space="preserve"> 1. halvår  2020</v>
      </c>
      <c r="J4" s="46"/>
      <c r="K4" s="45"/>
      <c r="L4" s="44" t="s">
        <v>22</v>
      </c>
      <c r="M4" s="47"/>
    </row>
    <row r="5" spans="1:13" x14ac:dyDescent="0.35">
      <c r="A5" s="48"/>
      <c r="B5" s="49" t="s">
        <v>5</v>
      </c>
      <c r="C5" s="49" t="s">
        <v>5</v>
      </c>
      <c r="D5" s="49" t="s">
        <v>5</v>
      </c>
      <c r="E5" s="49" t="s">
        <v>5</v>
      </c>
      <c r="F5" s="49" t="s">
        <v>5</v>
      </c>
      <c r="G5" s="49" t="s">
        <v>5</v>
      </c>
      <c r="H5" s="50" t="s">
        <v>26</v>
      </c>
      <c r="I5" s="49" t="s">
        <v>5</v>
      </c>
      <c r="J5" s="49" t="s">
        <v>5</v>
      </c>
      <c r="K5" s="50" t="s">
        <v>24</v>
      </c>
      <c r="L5" s="49" t="s">
        <v>5</v>
      </c>
      <c r="M5" s="51" t="s">
        <v>24</v>
      </c>
    </row>
    <row r="6" spans="1:13" x14ac:dyDescent="0.35">
      <c r="A6" s="52"/>
      <c r="B6" s="53" t="s">
        <v>23</v>
      </c>
      <c r="C6" s="53" t="s">
        <v>25</v>
      </c>
      <c r="D6" s="53" t="s">
        <v>23</v>
      </c>
      <c r="E6" s="53" t="s">
        <v>25</v>
      </c>
      <c r="F6" s="53" t="s">
        <v>23</v>
      </c>
      <c r="G6" s="53" t="s">
        <v>25</v>
      </c>
      <c r="H6" s="54" t="s">
        <v>27</v>
      </c>
      <c r="I6" s="53" t="s">
        <v>23</v>
      </c>
      <c r="J6" s="53" t="s">
        <v>25</v>
      </c>
      <c r="K6" s="54" t="s">
        <v>21</v>
      </c>
      <c r="L6" s="53" t="s">
        <v>23</v>
      </c>
      <c r="M6" s="55" t="s">
        <v>21</v>
      </c>
    </row>
    <row r="7" spans="1:13" x14ac:dyDescent="0.35">
      <c r="A7" s="56" t="s">
        <v>19</v>
      </c>
      <c r="B7" s="85">
        <v>7188511</v>
      </c>
      <c r="C7" s="86"/>
      <c r="D7" s="85">
        <v>23425</v>
      </c>
      <c r="E7" s="19"/>
      <c r="F7" s="58">
        <f>IF(D7=0,0,B7/D7)</f>
        <v>306.87346851654218</v>
      </c>
      <c r="G7" s="58">
        <f>IF(E7=0,0,C7/E7)</f>
        <v>0</v>
      </c>
      <c r="H7" s="58">
        <f>IF(D7+E7=0,0,(B7+C7)/(D7+E7))</f>
        <v>306.87346851654218</v>
      </c>
      <c r="I7" s="17">
        <v>5334826</v>
      </c>
      <c r="J7" s="17"/>
      <c r="K7" s="17">
        <v>290.10963075751806</v>
      </c>
      <c r="L7" s="59">
        <f>IF(I7=0,0,(B7-I7)/I7)</f>
        <v>0.34746868970047007</v>
      </c>
      <c r="M7" s="60">
        <f>IF(K7=0,0,(H7-K7)/K7)</f>
        <v>5.7784492418439595E-2</v>
      </c>
    </row>
    <row r="8" spans="1:13" x14ac:dyDescent="0.35">
      <c r="A8" s="56" t="s">
        <v>6</v>
      </c>
      <c r="B8" s="19"/>
      <c r="C8" s="17"/>
      <c r="D8" s="19"/>
      <c r="E8" s="17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/>
      <c r="J8" s="17"/>
      <c r="K8" s="17">
        <v>0</v>
      </c>
      <c r="L8" s="59">
        <f t="shared" ref="L8:L18" si="2">IF(I8=0,0,(B8-I8)/I8)</f>
        <v>0</v>
      </c>
      <c r="M8" s="60">
        <f t="shared" ref="M8:M17" si="3">IF(K8=0,0,(H8-K8)/K8)</f>
        <v>0</v>
      </c>
    </row>
    <row r="9" spans="1:13" x14ac:dyDescent="0.35">
      <c r="A9" s="56" t="s">
        <v>20</v>
      </c>
      <c r="B9" s="17"/>
      <c r="C9" s="17"/>
      <c r="D9" s="17"/>
      <c r="E9" s="17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>
        <v>0</v>
      </c>
      <c r="L9" s="59">
        <f t="shared" si="2"/>
        <v>0</v>
      </c>
      <c r="M9" s="60">
        <f t="shared" si="3"/>
        <v>0</v>
      </c>
    </row>
    <row r="10" spans="1:13" x14ac:dyDescent="0.35">
      <c r="A10" s="56" t="s">
        <v>7</v>
      </c>
      <c r="B10" s="19"/>
      <c r="C10" s="17"/>
      <c r="D10" s="19"/>
      <c r="E10" s="17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>
        <v>0</v>
      </c>
      <c r="L10" s="59">
        <f t="shared" si="2"/>
        <v>0</v>
      </c>
      <c r="M10" s="60">
        <f t="shared" si="3"/>
        <v>0</v>
      </c>
    </row>
    <row r="11" spans="1:13" x14ac:dyDescent="0.35">
      <c r="A11" s="56" t="s">
        <v>8</v>
      </c>
      <c r="B11" s="85">
        <v>3010764</v>
      </c>
      <c r="C11" s="86">
        <v>307983</v>
      </c>
      <c r="D11" s="85">
        <v>9356.57</v>
      </c>
      <c r="E11" s="83">
        <v>1501.5</v>
      </c>
      <c r="F11" s="58">
        <f t="shared" si="0"/>
        <v>321.78073802686242</v>
      </c>
      <c r="G11" s="58">
        <f t="shared" si="0"/>
        <v>205.11688311688312</v>
      </c>
      <c r="H11" s="58">
        <f t="shared" si="1"/>
        <v>305.6479650619309</v>
      </c>
      <c r="I11" s="17">
        <v>7624460</v>
      </c>
      <c r="J11" s="17">
        <v>492756</v>
      </c>
      <c r="K11" s="17">
        <v>294.689486069694</v>
      </c>
      <c r="L11" s="59">
        <f t="shared" si="2"/>
        <v>-0.60511773948581271</v>
      </c>
      <c r="M11" s="60">
        <f t="shared" si="3"/>
        <v>3.7186528567378981E-2</v>
      </c>
    </row>
    <row r="12" spans="1:13" x14ac:dyDescent="0.35">
      <c r="A12" s="56" t="s">
        <v>10</v>
      </c>
      <c r="B12" s="19">
        <v>2322419.79</v>
      </c>
      <c r="C12" s="17"/>
      <c r="D12" s="19">
        <v>8054.7</v>
      </c>
      <c r="E12" s="17"/>
      <c r="F12" s="58">
        <f t="shared" si="0"/>
        <v>288.33101046593913</v>
      </c>
      <c r="G12" s="58">
        <f t="shared" si="0"/>
        <v>0</v>
      </c>
      <c r="H12" s="58">
        <f t="shared" si="1"/>
        <v>288.33101046593913</v>
      </c>
      <c r="I12" s="17"/>
      <c r="J12" s="17"/>
      <c r="K12" s="17">
        <v>0</v>
      </c>
      <c r="L12" s="59">
        <f t="shared" si="2"/>
        <v>0</v>
      </c>
      <c r="M12" s="60">
        <f t="shared" si="3"/>
        <v>0</v>
      </c>
    </row>
    <row r="13" spans="1:13" x14ac:dyDescent="0.35">
      <c r="A13" s="56" t="s">
        <v>11</v>
      </c>
      <c r="B13" s="17"/>
      <c r="C13" s="17"/>
      <c r="D13" s="17"/>
      <c r="E13" s="17"/>
      <c r="F13" s="58">
        <f t="shared" si="0"/>
        <v>0</v>
      </c>
      <c r="G13" s="58">
        <f t="shared" si="0"/>
        <v>0</v>
      </c>
      <c r="H13" s="58">
        <f t="shared" si="1"/>
        <v>0</v>
      </c>
      <c r="I13" s="17"/>
      <c r="J13" s="17"/>
      <c r="K13" s="17">
        <v>0</v>
      </c>
      <c r="L13" s="59">
        <f t="shared" si="2"/>
        <v>0</v>
      </c>
      <c r="M13" s="60">
        <f t="shared" si="3"/>
        <v>0</v>
      </c>
    </row>
    <row r="14" spans="1:13" x14ac:dyDescent="0.35">
      <c r="A14" s="56" t="s">
        <v>12</v>
      </c>
      <c r="B14" s="19">
        <v>8218301</v>
      </c>
      <c r="C14" s="17">
        <v>2517000</v>
      </c>
      <c r="D14" s="19">
        <v>23783</v>
      </c>
      <c r="E14" s="17">
        <v>10812</v>
      </c>
      <c r="F14" s="58">
        <f t="shared" si="0"/>
        <v>345.55358869780935</v>
      </c>
      <c r="G14" s="58">
        <f t="shared" si="0"/>
        <v>232.79689234184241</v>
      </c>
      <c r="H14" s="58">
        <f t="shared" si="1"/>
        <v>310.31365804306984</v>
      </c>
      <c r="I14" s="17">
        <v>15925174.6</v>
      </c>
      <c r="J14" s="17"/>
      <c r="K14" s="17">
        <v>315.88793985797594</v>
      </c>
      <c r="L14" s="59">
        <f t="shared" si="2"/>
        <v>-0.48394280085318497</v>
      </c>
      <c r="M14" s="60">
        <f t="shared" si="3"/>
        <v>-1.7646390100908294E-2</v>
      </c>
    </row>
    <row r="15" spans="1:13" x14ac:dyDescent="0.35">
      <c r="A15" s="56" t="s">
        <v>13</v>
      </c>
      <c r="B15" s="17">
        <v>82817344</v>
      </c>
      <c r="C15" s="17">
        <v>7906794</v>
      </c>
      <c r="D15" s="17">
        <v>267179</v>
      </c>
      <c r="E15" s="17">
        <v>35339</v>
      </c>
      <c r="F15" s="58">
        <f t="shared" si="0"/>
        <v>309.96951107684362</v>
      </c>
      <c r="G15" s="58">
        <f t="shared" si="0"/>
        <v>223.74130563966156</v>
      </c>
      <c r="H15" s="58">
        <f t="shared" si="1"/>
        <v>299.89666069457024</v>
      </c>
      <c r="I15" s="19">
        <v>63067911.130000003</v>
      </c>
      <c r="J15" s="17">
        <v>2445001</v>
      </c>
      <c r="K15" s="17">
        <v>304.0159982525542</v>
      </c>
      <c r="L15" s="59">
        <f t="shared" si="2"/>
        <v>0.31314550483987141</v>
      </c>
      <c r="M15" s="60">
        <f t="shared" si="3"/>
        <v>-1.3549739427074197E-2</v>
      </c>
    </row>
    <row r="16" spans="1:13" x14ac:dyDescent="0.35">
      <c r="A16" s="56" t="s">
        <v>14</v>
      </c>
      <c r="B16" s="19">
        <v>4819741.7</v>
      </c>
      <c r="C16" s="17"/>
      <c r="D16" s="19">
        <v>14570</v>
      </c>
      <c r="E16" s="17"/>
      <c r="F16" s="58">
        <f t="shared" si="0"/>
        <v>330.79901853122857</v>
      </c>
      <c r="G16" s="58">
        <f t="shared" si="0"/>
        <v>0</v>
      </c>
      <c r="H16" s="58">
        <f t="shared" si="1"/>
        <v>330.79901853122857</v>
      </c>
      <c r="I16" s="17">
        <v>755762</v>
      </c>
      <c r="J16" s="17"/>
      <c r="K16" s="17">
        <v>458.03757575757578</v>
      </c>
      <c r="L16" s="59">
        <f t="shared" si="2"/>
        <v>5.3773273861347883</v>
      </c>
      <c r="M16" s="60">
        <f t="shared" si="3"/>
        <v>-0.27779065290855176</v>
      </c>
    </row>
    <row r="17" spans="1:13" x14ac:dyDescent="0.35">
      <c r="A17" s="56" t="s">
        <v>15</v>
      </c>
      <c r="B17" s="85">
        <v>9855768</v>
      </c>
      <c r="C17" s="86">
        <v>2949901</v>
      </c>
      <c r="D17" s="85">
        <v>33124</v>
      </c>
      <c r="E17" s="83">
        <v>13316</v>
      </c>
      <c r="F17" s="58">
        <f t="shared" si="0"/>
        <v>297.54160125588697</v>
      </c>
      <c r="G17" s="58">
        <f t="shared" si="0"/>
        <v>221.53056473415441</v>
      </c>
      <c r="H17" s="58">
        <f t="shared" si="1"/>
        <v>275.74653316106804</v>
      </c>
      <c r="I17" s="17">
        <v>3160630</v>
      </c>
      <c r="J17" s="17">
        <v>2279375</v>
      </c>
      <c r="K17" s="17">
        <v>266.90896155827591</v>
      </c>
      <c r="L17" s="59">
        <f t="shared" si="2"/>
        <v>2.1182922392054748</v>
      </c>
      <c r="M17" s="60">
        <f t="shared" si="3"/>
        <v>3.31108088360779E-2</v>
      </c>
    </row>
    <row r="18" spans="1:13" x14ac:dyDescent="0.35">
      <c r="A18" s="56" t="s">
        <v>16</v>
      </c>
      <c r="B18" s="87">
        <v>51602400.829999998</v>
      </c>
      <c r="C18" s="86"/>
      <c r="D18" s="87">
        <v>153459</v>
      </c>
      <c r="E18" s="17">
        <v>0</v>
      </c>
      <c r="F18" s="58">
        <f t="shared" si="0"/>
        <v>336.26180823542444</v>
      </c>
      <c r="G18" s="58">
        <f t="shared" si="0"/>
        <v>0</v>
      </c>
      <c r="H18" s="58">
        <f t="shared" si="1"/>
        <v>336.26180823542444</v>
      </c>
      <c r="I18" s="19">
        <v>23790868.059999999</v>
      </c>
      <c r="J18" s="17">
        <v>0</v>
      </c>
      <c r="K18" s="17">
        <v>343.97264599146968</v>
      </c>
      <c r="L18" s="59">
        <f t="shared" si="2"/>
        <v>1.1690003365938553</v>
      </c>
      <c r="M18" s="60">
        <f>IF(K18=0,0,(H18-K18)/K18)</f>
        <v>-2.2417008578747455E-2</v>
      </c>
    </row>
    <row r="19" spans="1:13" s="64" customFormat="1" thickBot="1" x14ac:dyDescent="0.35">
      <c r="A19" s="61" t="s">
        <v>17</v>
      </c>
      <c r="B19" s="65">
        <f>SUM(B7:B18)</f>
        <v>169835250.31999999</v>
      </c>
      <c r="C19" s="65">
        <f>SUM(C7:C18)</f>
        <v>13681678</v>
      </c>
      <c r="D19" s="65">
        <f>SUM(D7:D18)</f>
        <v>532951.27</v>
      </c>
      <c r="E19" s="65">
        <f>SUM(E7:E18)</f>
        <v>60968.5</v>
      </c>
      <c r="F19" s="31">
        <f>IF(D19=0,0,B19/D19)</f>
        <v>318.66937913479404</v>
      </c>
      <c r="G19" s="31">
        <f>IF(E19=0,0,C19/E19)</f>
        <v>224.40568490285966</v>
      </c>
      <c r="H19" s="31">
        <f>IF(D19+E19=0,0,(B19+C19)/(D19+E19))</f>
        <v>308.99279261237587</v>
      </c>
      <c r="I19" s="31">
        <f>SUM(I7:I18)</f>
        <v>119659631.79000001</v>
      </c>
      <c r="J19" s="31">
        <f>SUM(J7:J18)</f>
        <v>5217132</v>
      </c>
      <c r="K19" s="32">
        <v>309.84011456143861</v>
      </c>
      <c r="L19" s="62">
        <f>IF(I19=0,0,(B19-I19)/I19)</f>
        <v>0.41931951301719766</v>
      </c>
      <c r="M19" s="63">
        <f>IF(K19=0,0,(H19-K19)/K19)</f>
        <v>-2.7347070609694377E-3</v>
      </c>
    </row>
    <row r="22" spans="1:13" ht="20" x14ac:dyDescent="0.4">
      <c r="A22" s="93" t="str">
        <f>"MÅLESTATISTIKK FOR TØMRERE - 2. HALVÅR "&amp;FORS!$A$14</f>
        <v>MÅLESTATISTIKK FOR TØMRERE - 2. HALVÅR 2021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16" thickBot="1" x14ac:dyDescent="0.4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35">
      <c r="A24" s="43"/>
      <c r="B24" s="44" t="s">
        <v>3</v>
      </c>
      <c r="C24" s="45"/>
      <c r="D24" s="44" t="s">
        <v>4</v>
      </c>
      <c r="E24" s="45"/>
      <c r="F24" s="44" t="str">
        <f>"Fortjeneste 2. halvår  "&amp;FORS!$A$14-0</f>
        <v>Fortjeneste 2. halvår  2021</v>
      </c>
      <c r="G24" s="46"/>
      <c r="H24" s="45"/>
      <c r="I24" s="44" t="str">
        <f>" 2. halvår  "&amp;FORS!$A$14-1</f>
        <v xml:space="preserve"> 2. halvår  2020</v>
      </c>
      <c r="J24" s="46"/>
      <c r="K24" s="45"/>
      <c r="L24" s="44" t="s">
        <v>22</v>
      </c>
      <c r="M24" s="47"/>
    </row>
    <row r="25" spans="1:13" x14ac:dyDescent="0.35">
      <c r="A25" s="48"/>
      <c r="B25" s="49" t="s">
        <v>5</v>
      </c>
      <c r="C25" s="49" t="s">
        <v>5</v>
      </c>
      <c r="D25" s="49" t="s">
        <v>5</v>
      </c>
      <c r="E25" s="49" t="s">
        <v>5</v>
      </c>
      <c r="F25" s="49" t="s">
        <v>5</v>
      </c>
      <c r="G25" s="49" t="s">
        <v>5</v>
      </c>
      <c r="H25" s="50" t="s">
        <v>26</v>
      </c>
      <c r="I25" s="49" t="s">
        <v>5</v>
      </c>
      <c r="J25" s="49" t="s">
        <v>5</v>
      </c>
      <c r="K25" s="50" t="s">
        <v>24</v>
      </c>
      <c r="L25" s="49" t="s">
        <v>5</v>
      </c>
      <c r="M25" s="51" t="s">
        <v>24</v>
      </c>
    </row>
    <row r="26" spans="1:13" x14ac:dyDescent="0.35">
      <c r="A26" s="52"/>
      <c r="B26" s="53" t="s">
        <v>23</v>
      </c>
      <c r="C26" s="53" t="s">
        <v>25</v>
      </c>
      <c r="D26" s="53" t="s">
        <v>23</v>
      </c>
      <c r="E26" s="53" t="s">
        <v>25</v>
      </c>
      <c r="F26" s="53" t="s">
        <v>23</v>
      </c>
      <c r="G26" s="53" t="s">
        <v>25</v>
      </c>
      <c r="H26" s="54" t="s">
        <v>27</v>
      </c>
      <c r="I26" s="53" t="s">
        <v>23</v>
      </c>
      <c r="J26" s="53" t="s">
        <v>25</v>
      </c>
      <c r="K26" s="54" t="s">
        <v>21</v>
      </c>
      <c r="L26" s="53" t="s">
        <v>23</v>
      </c>
      <c r="M26" s="55" t="s">
        <v>21</v>
      </c>
    </row>
    <row r="27" spans="1:13" x14ac:dyDescent="0.35">
      <c r="A27" s="56" t="s">
        <v>19</v>
      </c>
      <c r="B27" s="85">
        <v>8493420</v>
      </c>
      <c r="C27" s="85"/>
      <c r="D27" s="85">
        <v>27228</v>
      </c>
      <c r="E27" s="85"/>
      <c r="F27" s="58">
        <f t="shared" ref="F27:G38" si="4">IF(D27=0,0,B27/D27)</f>
        <v>311.93697664169235</v>
      </c>
      <c r="G27" s="58">
        <f t="shared" si="4"/>
        <v>0</v>
      </c>
      <c r="H27" s="58">
        <f>IF(D27+E27=0,0,(B27+C27)/(D27+E27))</f>
        <v>311.93697664169235</v>
      </c>
      <c r="I27" s="17">
        <v>3754412</v>
      </c>
      <c r="J27" s="17"/>
      <c r="K27" s="17">
        <v>301.63187916767095</v>
      </c>
      <c r="L27" s="59">
        <f>IF(I27=0,0,(B27-I27)/I27)</f>
        <v>1.2622503870113349</v>
      </c>
      <c r="M27" s="60">
        <f>IF(K27=0,0,(H27-K27)/K27)</f>
        <v>3.4164483881668942E-2</v>
      </c>
    </row>
    <row r="28" spans="1:13" x14ac:dyDescent="0.35">
      <c r="A28" s="56" t="s">
        <v>6</v>
      </c>
      <c r="B28" s="85"/>
      <c r="C28" s="85"/>
      <c r="D28" s="85"/>
      <c r="E28" s="85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/>
      <c r="J28" s="17"/>
      <c r="K28" s="17">
        <v>0</v>
      </c>
      <c r="L28" s="59">
        <f t="shared" ref="L28:L39" si="6">IF(I28=0,0,(B28-I28)/I28)</f>
        <v>0</v>
      </c>
      <c r="M28" s="60">
        <f t="shared" ref="M28:M39" si="7">IF(K28=0,0,(H28-K28)/K28)</f>
        <v>0</v>
      </c>
    </row>
    <row r="29" spans="1:13" x14ac:dyDescent="0.35">
      <c r="A29" s="56" t="s">
        <v>20</v>
      </c>
      <c r="B29" s="85"/>
      <c r="C29" s="85"/>
      <c r="D29" s="85"/>
      <c r="E29" s="85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>
        <v>0</v>
      </c>
      <c r="L29" s="59">
        <f t="shared" si="6"/>
        <v>0</v>
      </c>
      <c r="M29" s="60">
        <f t="shared" si="7"/>
        <v>0</v>
      </c>
    </row>
    <row r="30" spans="1:13" x14ac:dyDescent="0.35">
      <c r="A30" s="56" t="s">
        <v>7</v>
      </c>
      <c r="B30" s="85"/>
      <c r="C30" s="85"/>
      <c r="D30" s="85"/>
      <c r="E30" s="85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>
        <v>0</v>
      </c>
      <c r="L30" s="59">
        <f t="shared" si="6"/>
        <v>0</v>
      </c>
      <c r="M30" s="60">
        <f t="shared" si="7"/>
        <v>0</v>
      </c>
    </row>
    <row r="31" spans="1:13" x14ac:dyDescent="0.35">
      <c r="A31" s="56" t="s">
        <v>8</v>
      </c>
      <c r="B31" s="85">
        <v>7964273</v>
      </c>
      <c r="C31" s="85">
        <v>434567</v>
      </c>
      <c r="D31" s="85">
        <v>23821.68</v>
      </c>
      <c r="E31" s="85">
        <v>2067.5</v>
      </c>
      <c r="F31" s="58">
        <f t="shared" si="4"/>
        <v>334.32877110262586</v>
      </c>
      <c r="G31" s="58">
        <f t="shared" si="4"/>
        <v>210.18960096735188</v>
      </c>
      <c r="H31" s="58">
        <f t="shared" si="5"/>
        <v>324.41506451730027</v>
      </c>
      <c r="I31" s="17">
        <v>16687447</v>
      </c>
      <c r="J31" s="17">
        <v>337805</v>
      </c>
      <c r="K31" s="17">
        <v>288.8761180103831</v>
      </c>
      <c r="L31" s="59">
        <f t="shared" si="6"/>
        <v>-0.52273867896029869</v>
      </c>
      <c r="M31" s="60">
        <f t="shared" si="7"/>
        <v>0.12302486876273999</v>
      </c>
    </row>
    <row r="32" spans="1:13" x14ac:dyDescent="0.35">
      <c r="A32" s="56" t="s">
        <v>10</v>
      </c>
      <c r="B32" s="85"/>
      <c r="C32" s="85"/>
      <c r="D32" s="85"/>
      <c r="E32" s="85"/>
      <c r="F32" s="58">
        <f t="shared" si="4"/>
        <v>0</v>
      </c>
      <c r="G32" s="58">
        <f t="shared" si="4"/>
        <v>0</v>
      </c>
      <c r="H32" s="58">
        <f t="shared" si="5"/>
        <v>0</v>
      </c>
      <c r="I32" s="19">
        <v>1566462.38</v>
      </c>
      <c r="J32" s="17"/>
      <c r="K32" s="17">
        <v>283.32773477065547</v>
      </c>
      <c r="L32" s="59">
        <f t="shared" si="6"/>
        <v>-1</v>
      </c>
      <c r="M32" s="60">
        <f t="shared" si="7"/>
        <v>-1</v>
      </c>
    </row>
    <row r="33" spans="1:13" x14ac:dyDescent="0.35">
      <c r="A33" s="56" t="s">
        <v>11</v>
      </c>
      <c r="B33" s="85"/>
      <c r="C33" s="85"/>
      <c r="D33" s="85"/>
      <c r="E33" s="85"/>
      <c r="F33" s="58">
        <f t="shared" si="4"/>
        <v>0</v>
      </c>
      <c r="G33" s="58">
        <f t="shared" si="4"/>
        <v>0</v>
      </c>
      <c r="H33" s="58">
        <f t="shared" si="5"/>
        <v>0</v>
      </c>
      <c r="I33" s="17"/>
      <c r="J33" s="17"/>
      <c r="K33" s="17">
        <v>0</v>
      </c>
      <c r="L33" s="59">
        <f t="shared" si="6"/>
        <v>0</v>
      </c>
      <c r="M33" s="60">
        <f t="shared" si="7"/>
        <v>0</v>
      </c>
    </row>
    <row r="34" spans="1:13" x14ac:dyDescent="0.35">
      <c r="A34" s="56" t="s">
        <v>12</v>
      </c>
      <c r="B34" s="85">
        <v>16307650</v>
      </c>
      <c r="C34" s="85"/>
      <c r="D34" s="85">
        <v>55413</v>
      </c>
      <c r="E34" s="85"/>
      <c r="F34" s="58">
        <f t="shared" si="4"/>
        <v>294.29285546712867</v>
      </c>
      <c r="G34" s="58">
        <f t="shared" si="4"/>
        <v>0</v>
      </c>
      <c r="H34" s="58">
        <f t="shared" si="5"/>
        <v>294.29285546712867</v>
      </c>
      <c r="I34" s="17">
        <v>10004015</v>
      </c>
      <c r="J34" s="17">
        <v>2000000</v>
      </c>
      <c r="K34" s="17">
        <v>310.49416724864852</v>
      </c>
      <c r="L34" s="59">
        <f t="shared" si="6"/>
        <v>0.63011051062998202</v>
      </c>
      <c r="M34" s="60">
        <f t="shared" si="7"/>
        <v>-5.2179117968891145E-2</v>
      </c>
    </row>
    <row r="35" spans="1:13" x14ac:dyDescent="0.35">
      <c r="A35" s="56" t="s">
        <v>13</v>
      </c>
      <c r="B35" s="85">
        <v>73733703.870000005</v>
      </c>
      <c r="C35" s="85">
        <v>2477617.2599999998</v>
      </c>
      <c r="D35" s="85">
        <v>224074.86</v>
      </c>
      <c r="E35" s="85">
        <v>11042.17</v>
      </c>
      <c r="F35" s="58">
        <f t="shared" si="4"/>
        <v>329.05835072261124</v>
      </c>
      <c r="G35" s="58">
        <f t="shared" si="4"/>
        <v>224.37775002558371</v>
      </c>
      <c r="H35" s="58">
        <f t="shared" si="5"/>
        <v>324.14207141864631</v>
      </c>
      <c r="I35" s="17">
        <v>71739144.280000001</v>
      </c>
      <c r="J35" s="17">
        <v>1606123.69</v>
      </c>
      <c r="K35" s="17">
        <v>298.12763348331998</v>
      </c>
      <c r="L35" s="59">
        <f t="shared" si="6"/>
        <v>2.7802946494805938E-2</v>
      </c>
      <c r="M35" s="60">
        <f t="shared" si="7"/>
        <v>8.7259398370335292E-2</v>
      </c>
    </row>
    <row r="36" spans="1:13" x14ac:dyDescent="0.35">
      <c r="A36" s="56" t="s">
        <v>14</v>
      </c>
      <c r="B36" s="85">
        <v>1472901</v>
      </c>
      <c r="C36" s="85"/>
      <c r="D36" s="85">
        <v>2955.5</v>
      </c>
      <c r="E36" s="85"/>
      <c r="F36" s="58">
        <f t="shared" si="4"/>
        <v>498.35933006259518</v>
      </c>
      <c r="G36" s="58">
        <f t="shared" si="4"/>
        <v>0</v>
      </c>
      <c r="H36" s="58">
        <f t="shared" si="5"/>
        <v>498.35933006259518</v>
      </c>
      <c r="I36" s="17"/>
      <c r="J36" s="17"/>
      <c r="K36" s="17">
        <v>0</v>
      </c>
      <c r="L36" s="59">
        <f t="shared" si="6"/>
        <v>0</v>
      </c>
      <c r="M36" s="60">
        <f t="shared" si="7"/>
        <v>0</v>
      </c>
    </row>
    <row r="37" spans="1:13" x14ac:dyDescent="0.35">
      <c r="A37" s="56" t="s">
        <v>15</v>
      </c>
      <c r="B37" s="85">
        <v>2682125.5</v>
      </c>
      <c r="C37" s="85">
        <v>841837</v>
      </c>
      <c r="D37" s="85">
        <v>6151.5</v>
      </c>
      <c r="E37" s="85">
        <v>3882</v>
      </c>
      <c r="F37" s="58">
        <f t="shared" si="4"/>
        <v>436.01162318133788</v>
      </c>
      <c r="G37" s="58">
        <f t="shared" si="4"/>
        <v>216.85651725914477</v>
      </c>
      <c r="H37" s="58">
        <f t="shared" si="5"/>
        <v>351.21966412518066</v>
      </c>
      <c r="I37" s="17">
        <v>10482940</v>
      </c>
      <c r="J37" s="17">
        <v>37500</v>
      </c>
      <c r="K37" s="17">
        <v>300.18089993437383</v>
      </c>
      <c r="L37" s="59">
        <f t="shared" si="6"/>
        <v>-0.74414377073607219</v>
      </c>
      <c r="M37" s="60">
        <f t="shared" si="7"/>
        <v>0.17002668791373812</v>
      </c>
    </row>
    <row r="38" spans="1:13" x14ac:dyDescent="0.35">
      <c r="A38" s="56" t="s">
        <v>16</v>
      </c>
      <c r="B38" s="85">
        <v>31635079.609999999</v>
      </c>
      <c r="C38" s="85"/>
      <c r="D38" s="85">
        <v>94486.8</v>
      </c>
      <c r="E38" s="85"/>
      <c r="F38" s="58">
        <f t="shared" si="4"/>
        <v>334.80951423902599</v>
      </c>
      <c r="G38" s="58">
        <f t="shared" si="4"/>
        <v>0</v>
      </c>
      <c r="H38" s="58">
        <f t="shared" si="5"/>
        <v>334.80951423902599</v>
      </c>
      <c r="I38" s="17">
        <v>48046246.520000003</v>
      </c>
      <c r="J38" s="17">
        <v>8470308.1300000008</v>
      </c>
      <c r="K38" s="17">
        <v>325.23633094019925</v>
      </c>
      <c r="L38" s="59">
        <f t="shared" si="6"/>
        <v>-0.34157021825146316</v>
      </c>
      <c r="M38" s="60">
        <f t="shared" si="7"/>
        <v>2.943454463144507E-2</v>
      </c>
    </row>
    <row r="39" spans="1:13" s="64" customFormat="1" thickBot="1" x14ac:dyDescent="0.35">
      <c r="A39" s="61" t="s">
        <v>17</v>
      </c>
      <c r="B39" s="65">
        <f>SUM(B27:B38)</f>
        <v>142289152.98000002</v>
      </c>
      <c r="C39" s="65">
        <f>SUM(C27:C38)</f>
        <v>3754021.26</v>
      </c>
      <c r="D39" s="65">
        <f>SUM(D27:D38)</f>
        <v>434131.33999999997</v>
      </c>
      <c r="E39" s="65">
        <f>SUM(E27:E38)</f>
        <v>16991.669999999998</v>
      </c>
      <c r="F39" s="65">
        <f>IF(D39=0,0,B39/D39)</f>
        <v>327.75600347120763</v>
      </c>
      <c r="G39" s="65">
        <f>IF(E39=0,0,C39/E39)</f>
        <v>220.93303718822224</v>
      </c>
      <c r="H39" s="65">
        <f>IF(D39+E39=0,0,(B39+C39)/(D39+E39))</f>
        <v>323.73248759800578</v>
      </c>
      <c r="I39" s="65">
        <f>SUM(I27:I38)</f>
        <v>162280667.18000001</v>
      </c>
      <c r="J39" s="65">
        <f>SUM(J27:J38)</f>
        <v>12451736.82</v>
      </c>
      <c r="K39" s="72">
        <v>306.32752674789111</v>
      </c>
      <c r="L39" s="66">
        <f t="shared" si="6"/>
        <v>-0.12319097861377172</v>
      </c>
      <c r="M39" s="67">
        <f t="shared" si="7"/>
        <v>5.681814179382913E-2</v>
      </c>
    </row>
    <row r="40" spans="1:13" x14ac:dyDescent="0.35">
      <c r="J40" s="68"/>
    </row>
    <row r="42" spans="1:13" ht="20" x14ac:dyDescent="0.4">
      <c r="A42" s="93" t="str">
        <f>"MÅLESTATISTIKK FOR TØMRERE - GJENNOMSNITT HELE ÅRET  "&amp;FORS!$A$14</f>
        <v>MÅLESTATISTIKK FOR TØMRERE - GJENNOMSNITT HELE ÅRET  2021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6" thickBot="1" x14ac:dyDescent="0.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35">
      <c r="A44" s="43"/>
      <c r="B44" s="44" t="s">
        <v>3</v>
      </c>
      <c r="C44" s="45"/>
      <c r="D44" s="44" t="s">
        <v>4</v>
      </c>
      <c r="E44" s="45"/>
      <c r="F44" s="44" t="str">
        <f>"Fortjeneste hele  "&amp;FORS!$A$14-0</f>
        <v>Fortjeneste hele  2021</v>
      </c>
      <c r="G44" s="46"/>
      <c r="H44" s="45"/>
      <c r="I44" s="44" t="str">
        <f>" Hele året  "&amp;FORS!$A$14-1</f>
        <v xml:space="preserve"> Hele året  2020</v>
      </c>
      <c r="J44" s="46"/>
      <c r="K44" s="45"/>
      <c r="L44" s="44" t="s">
        <v>22</v>
      </c>
      <c r="M44" s="47"/>
    </row>
    <row r="45" spans="1:13" x14ac:dyDescent="0.35">
      <c r="A45" s="48"/>
      <c r="B45" s="49" t="s">
        <v>5</v>
      </c>
      <c r="C45" s="49" t="s">
        <v>5</v>
      </c>
      <c r="D45" s="49" t="s">
        <v>5</v>
      </c>
      <c r="E45" s="49" t="s">
        <v>5</v>
      </c>
      <c r="F45" s="49" t="s">
        <v>5</v>
      </c>
      <c r="G45" s="49" t="s">
        <v>5</v>
      </c>
      <c r="H45" s="50" t="s">
        <v>26</v>
      </c>
      <c r="I45" s="49" t="s">
        <v>5</v>
      </c>
      <c r="J45" s="49" t="s">
        <v>5</v>
      </c>
      <c r="K45" s="50" t="s">
        <v>24</v>
      </c>
      <c r="L45" s="49" t="s">
        <v>5</v>
      </c>
      <c r="M45" s="51" t="s">
        <v>24</v>
      </c>
    </row>
    <row r="46" spans="1:13" x14ac:dyDescent="0.35">
      <c r="A46" s="52"/>
      <c r="B46" s="69" t="s">
        <v>23</v>
      </c>
      <c r="C46" s="69" t="s">
        <v>25</v>
      </c>
      <c r="D46" s="69" t="s">
        <v>23</v>
      </c>
      <c r="E46" s="69" t="s">
        <v>25</v>
      </c>
      <c r="F46" s="69" t="s">
        <v>23</v>
      </c>
      <c r="G46" s="69" t="s">
        <v>25</v>
      </c>
      <c r="H46" s="70" t="s">
        <v>27</v>
      </c>
      <c r="I46" s="69" t="s">
        <v>23</v>
      </c>
      <c r="J46" s="69" t="s">
        <v>25</v>
      </c>
      <c r="K46" s="70" t="s">
        <v>21</v>
      </c>
      <c r="L46" s="69" t="s">
        <v>23</v>
      </c>
      <c r="M46" s="71" t="s">
        <v>21</v>
      </c>
    </row>
    <row r="47" spans="1:13" x14ac:dyDescent="0.35">
      <c r="A47" s="56" t="s">
        <v>19</v>
      </c>
      <c r="B47" s="58">
        <f>SUMIFS(B$7:B$19,$A$7:$A$19,$A47)+SUMIFS(B$27:B$39,$A$27:$A$39,$A47)</f>
        <v>15681931</v>
      </c>
      <c r="C47" s="58">
        <f t="shared" ref="C47:E58" si="8">SUMIFS(C$7:C$19,$A$7:$A$19,$A47)+SUMIFS(C$27:C$39,$A$27:$A$39,$A47)</f>
        <v>0</v>
      </c>
      <c r="D47" s="58">
        <f t="shared" si="8"/>
        <v>50653</v>
      </c>
      <c r="E47" s="58">
        <f t="shared" si="8"/>
        <v>0</v>
      </c>
      <c r="F47" s="58">
        <f>IF(D47=0,0,B47/D47)</f>
        <v>309.5953053126172</v>
      </c>
      <c r="G47" s="58">
        <f>IF(E47=0,0,C27/E47)</f>
        <v>0</v>
      </c>
      <c r="H47" s="58">
        <f>IF(D47+E47=0,0,(B47+C47)/(D47+E47))</f>
        <v>309.5953053126172</v>
      </c>
      <c r="I47" s="58">
        <f>SUMIFS(I$7:I$19,$A$7:$A$19,$A47)+SUMIFS(I$27:I$39,$A$27:$A$39,$A47)</f>
        <v>9089238</v>
      </c>
      <c r="J47" s="58">
        <f>SUMIFS(J$7:J$19,$A$7:$A$19,$A47)+SUMIFS(J$27:J$39,$A$27:$A$39,$A47)</f>
        <v>0</v>
      </c>
      <c r="K47" s="17">
        <v>294.76060448826047</v>
      </c>
      <c r="L47" s="59">
        <f>IF(I47=0,0,(B47-I47)/I47)</f>
        <v>0.72532956007973381</v>
      </c>
      <c r="M47" s="60">
        <f>IF(K47=0,0,(H47-K47)/K47)</f>
        <v>5.0327963094361064E-2</v>
      </c>
    </row>
    <row r="48" spans="1:13" x14ac:dyDescent="0.35">
      <c r="A48" s="56" t="s">
        <v>6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0</v>
      </c>
      <c r="J48" s="58">
        <f t="shared" si="12"/>
        <v>0</v>
      </c>
      <c r="K48" s="17">
        <v>0</v>
      </c>
      <c r="L48" s="59">
        <f t="shared" ref="L48:L58" si="13">IF(I48=0,0,(B48-I48)/I48)</f>
        <v>0</v>
      </c>
      <c r="M48" s="60">
        <f t="shared" ref="M48:M58" si="14">IF(K48=0,0,(H48-K48)/K48)</f>
        <v>0</v>
      </c>
    </row>
    <row r="49" spans="1:13" x14ac:dyDescent="0.35">
      <c r="A49" s="56" t="s">
        <v>20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>
        <v>0</v>
      </c>
      <c r="L49" s="59">
        <f t="shared" si="13"/>
        <v>0</v>
      </c>
      <c r="M49" s="60">
        <f t="shared" si="14"/>
        <v>0</v>
      </c>
    </row>
    <row r="50" spans="1:13" x14ac:dyDescent="0.35">
      <c r="A50" s="56" t="s">
        <v>7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>
        <v>0</v>
      </c>
      <c r="L50" s="59">
        <f t="shared" si="13"/>
        <v>0</v>
      </c>
      <c r="M50" s="60">
        <f t="shared" si="14"/>
        <v>0</v>
      </c>
    </row>
    <row r="51" spans="1:13" x14ac:dyDescent="0.35">
      <c r="A51" s="56" t="s">
        <v>8</v>
      </c>
      <c r="B51" s="58">
        <f t="shared" si="9"/>
        <v>10975037</v>
      </c>
      <c r="C51" s="58">
        <f t="shared" si="8"/>
        <v>742550</v>
      </c>
      <c r="D51" s="58">
        <f t="shared" si="8"/>
        <v>33178.25</v>
      </c>
      <c r="E51" s="58">
        <f t="shared" si="8"/>
        <v>3569</v>
      </c>
      <c r="F51" s="58">
        <f t="shared" si="10"/>
        <v>330.79011099138745</v>
      </c>
      <c r="G51" s="58">
        <f t="shared" si="10"/>
        <v>208.05547772485289</v>
      </c>
      <c r="H51" s="58">
        <f t="shared" si="11"/>
        <v>318.86976576478514</v>
      </c>
      <c r="I51" s="58">
        <f t="shared" si="12"/>
        <v>24311907</v>
      </c>
      <c r="J51" s="58">
        <f t="shared" si="12"/>
        <v>830561</v>
      </c>
      <c r="K51" s="17">
        <v>290.72772505916032</v>
      </c>
      <c r="L51" s="59">
        <f t="shared" si="13"/>
        <v>-0.54857358577424631</v>
      </c>
      <c r="M51" s="60">
        <f t="shared" si="14"/>
        <v>9.6798613547772874E-2</v>
      </c>
    </row>
    <row r="52" spans="1:13" x14ac:dyDescent="0.35">
      <c r="A52" s="56" t="s">
        <v>10</v>
      </c>
      <c r="B52" s="58">
        <f t="shared" si="9"/>
        <v>2322419.79</v>
      </c>
      <c r="C52" s="58">
        <f t="shared" si="8"/>
        <v>0</v>
      </c>
      <c r="D52" s="57">
        <f t="shared" si="8"/>
        <v>8054.7</v>
      </c>
      <c r="E52" s="58">
        <f t="shared" si="8"/>
        <v>0</v>
      </c>
      <c r="F52" s="58">
        <f>IF(D52=0,0,B52/D52)</f>
        <v>288.33101046593913</v>
      </c>
      <c r="G52" s="58">
        <f t="shared" si="10"/>
        <v>0</v>
      </c>
      <c r="H52" s="58">
        <f>IF(D52+E52=0,0,(B52+C52)/(D52+E52))</f>
        <v>288.33101046593913</v>
      </c>
      <c r="I52" s="58">
        <f t="shared" si="12"/>
        <v>1566462.38</v>
      </c>
      <c r="J52" s="58">
        <f t="shared" si="12"/>
        <v>0</v>
      </c>
      <c r="K52" s="17">
        <v>283.32773477065547</v>
      </c>
      <c r="L52" s="59">
        <f t="shared" si="13"/>
        <v>0.4825889339263929</v>
      </c>
      <c r="M52" s="60">
        <f t="shared" si="14"/>
        <v>1.7658969035748123E-2</v>
      </c>
    </row>
    <row r="53" spans="1:13" x14ac:dyDescent="0.35">
      <c r="A53" s="56" t="s">
        <v>11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>
        <v>0</v>
      </c>
      <c r="L53" s="59">
        <f t="shared" si="13"/>
        <v>0</v>
      </c>
      <c r="M53" s="60">
        <f t="shared" si="14"/>
        <v>0</v>
      </c>
    </row>
    <row r="54" spans="1:13" x14ac:dyDescent="0.35">
      <c r="A54" s="56" t="s">
        <v>12</v>
      </c>
      <c r="B54" s="58">
        <f t="shared" si="9"/>
        <v>24525951</v>
      </c>
      <c r="C54" s="58">
        <f t="shared" si="8"/>
        <v>2517000</v>
      </c>
      <c r="D54" s="58">
        <f t="shared" si="8"/>
        <v>79196</v>
      </c>
      <c r="E54" s="58">
        <f t="shared" si="8"/>
        <v>10812</v>
      </c>
      <c r="F54" s="58">
        <f t="shared" si="10"/>
        <v>309.68673922925399</v>
      </c>
      <c r="G54" s="58">
        <f t="shared" si="10"/>
        <v>232.79689234184241</v>
      </c>
      <c r="H54" s="58">
        <f t="shared" si="11"/>
        <v>300.45052661985602</v>
      </c>
      <c r="I54" s="58">
        <f t="shared" si="12"/>
        <v>25929189.600000001</v>
      </c>
      <c r="J54" s="58">
        <f t="shared" si="12"/>
        <v>2000000</v>
      </c>
      <c r="K54" s="17">
        <v>313.54689419028909</v>
      </c>
      <c r="L54" s="59">
        <f t="shared" si="13"/>
        <v>-5.4118104794142946E-2</v>
      </c>
      <c r="M54" s="60">
        <f t="shared" si="14"/>
        <v>-4.1768449355090706E-2</v>
      </c>
    </row>
    <row r="55" spans="1:13" x14ac:dyDescent="0.35">
      <c r="A55" s="56" t="s">
        <v>13</v>
      </c>
      <c r="B55" s="58">
        <f t="shared" si="9"/>
        <v>156551047.87</v>
      </c>
      <c r="C55" s="58">
        <f t="shared" si="8"/>
        <v>10384411.26</v>
      </c>
      <c r="D55" s="58">
        <f t="shared" si="8"/>
        <v>491253.86</v>
      </c>
      <c r="E55" s="58">
        <f t="shared" si="8"/>
        <v>46381.17</v>
      </c>
      <c r="F55" s="58">
        <f t="shared" si="10"/>
        <v>318.67647384999685</v>
      </c>
      <c r="G55" s="58">
        <f t="shared" si="10"/>
        <v>223.89282676568962</v>
      </c>
      <c r="H55" s="58">
        <f t="shared" si="11"/>
        <v>310.49959510636796</v>
      </c>
      <c r="I55" s="58">
        <f t="shared" si="12"/>
        <v>134807055.41</v>
      </c>
      <c r="J55" s="58">
        <f t="shared" si="12"/>
        <v>4051124.69</v>
      </c>
      <c r="K55" s="17">
        <v>300.87706423688172</v>
      </c>
      <c r="L55" s="59">
        <f t="shared" si="13"/>
        <v>0.16129713978150612</v>
      </c>
      <c r="M55" s="60">
        <f t="shared" si="14"/>
        <v>3.1981603163710688E-2</v>
      </c>
    </row>
    <row r="56" spans="1:13" x14ac:dyDescent="0.35">
      <c r="A56" s="56" t="s">
        <v>14</v>
      </c>
      <c r="B56" s="58">
        <f t="shared" si="9"/>
        <v>6292642.7000000002</v>
      </c>
      <c r="C56" s="58">
        <f t="shared" si="8"/>
        <v>0</v>
      </c>
      <c r="D56" s="58">
        <f t="shared" si="8"/>
        <v>17525.5</v>
      </c>
      <c r="E56" s="58">
        <f t="shared" si="8"/>
        <v>0</v>
      </c>
      <c r="F56" s="58">
        <f>IF(D56=0,0,B56/D56)</f>
        <v>359.0563864083764</v>
      </c>
      <c r="G56" s="58">
        <f t="shared" si="10"/>
        <v>0</v>
      </c>
      <c r="H56" s="58">
        <f t="shared" si="11"/>
        <v>359.0563864083764</v>
      </c>
      <c r="I56" s="58">
        <f t="shared" si="12"/>
        <v>755762</v>
      </c>
      <c r="J56" s="58">
        <f t="shared" si="12"/>
        <v>0</v>
      </c>
      <c r="K56" s="17">
        <v>458.03757575757578</v>
      </c>
      <c r="L56" s="59">
        <f t="shared" si="13"/>
        <v>7.3262226732754492</v>
      </c>
      <c r="M56" s="60">
        <f t="shared" si="14"/>
        <v>-0.21609840455881477</v>
      </c>
    </row>
    <row r="57" spans="1:13" x14ac:dyDescent="0.35">
      <c r="A57" s="56" t="s">
        <v>15</v>
      </c>
      <c r="B57" s="58">
        <f t="shared" si="9"/>
        <v>12537893.5</v>
      </c>
      <c r="C57" s="58">
        <f t="shared" si="8"/>
        <v>3791738</v>
      </c>
      <c r="D57" s="58">
        <f t="shared" si="8"/>
        <v>39275.5</v>
      </c>
      <c r="E57" s="58">
        <f>SUMIFS(E$7:E$19,$A$7:$A$19,$A57)+SUMIFS(E$27:E$39,$A$27:$A$39,$A57)</f>
        <v>17198</v>
      </c>
      <c r="F57" s="58">
        <f>IF(D57=0,0,B57/D57)</f>
        <v>319.22937963870606</v>
      </c>
      <c r="G57" s="58">
        <f t="shared" si="10"/>
        <v>220.47552040934991</v>
      </c>
      <c r="H57" s="58">
        <f t="shared" si="11"/>
        <v>289.15564822438841</v>
      </c>
      <c r="I57" s="58">
        <f t="shared" si="12"/>
        <v>13643570</v>
      </c>
      <c r="J57" s="58">
        <f t="shared" si="12"/>
        <v>2316875</v>
      </c>
      <c r="K57" s="17">
        <v>287.94654374554608</v>
      </c>
      <c r="L57" s="59">
        <f t="shared" si="13"/>
        <v>-8.1040116333188458E-2</v>
      </c>
      <c r="M57" s="60">
        <f t="shared" si="14"/>
        <v>4.1990588361109195E-3</v>
      </c>
    </row>
    <row r="58" spans="1:13" x14ac:dyDescent="0.35">
      <c r="A58" s="56" t="s">
        <v>16</v>
      </c>
      <c r="B58" s="58">
        <f t="shared" si="9"/>
        <v>83237480.439999998</v>
      </c>
      <c r="C58" s="58">
        <f t="shared" si="8"/>
        <v>0</v>
      </c>
      <c r="D58" s="57">
        <f t="shared" si="8"/>
        <v>247945.8</v>
      </c>
      <c r="E58" s="58">
        <f t="shared" si="8"/>
        <v>0</v>
      </c>
      <c r="F58" s="58">
        <f t="shared" si="10"/>
        <v>335.70837029705689</v>
      </c>
      <c r="G58" s="58">
        <f t="shared" si="10"/>
        <v>0</v>
      </c>
      <c r="H58" s="58">
        <f t="shared" si="11"/>
        <v>335.70837029705689</v>
      </c>
      <c r="I58" s="58">
        <f t="shared" si="12"/>
        <v>71837114.579999998</v>
      </c>
      <c r="J58" s="58">
        <f t="shared" si="12"/>
        <v>8470308.1300000008</v>
      </c>
      <c r="K58" s="17">
        <v>330.57065220500914</v>
      </c>
      <c r="L58" s="59">
        <f t="shared" si="13"/>
        <v>0.15869743553388693</v>
      </c>
      <c r="M58" s="60">
        <f t="shared" si="14"/>
        <v>1.5541966771029338E-2</v>
      </c>
    </row>
    <row r="59" spans="1:13" s="64" customFormat="1" thickBot="1" x14ac:dyDescent="0.35">
      <c r="A59" s="61" t="s">
        <v>17</v>
      </c>
      <c r="B59" s="65">
        <f>SUM(B47:B58)</f>
        <v>312124403.29999995</v>
      </c>
      <c r="C59" s="65">
        <f>SUM(C47:C58)</f>
        <v>17435699.259999998</v>
      </c>
      <c r="D59" s="65">
        <f>SUM(D47:D58)</f>
        <v>967082.6100000001</v>
      </c>
      <c r="E59" s="65">
        <f>SUM(E47:E58)</f>
        <v>77960.17</v>
      </c>
      <c r="F59" s="65">
        <f>IF(D59=0,0,B59/D59)</f>
        <v>322.74843955678193</v>
      </c>
      <c r="G59" s="65">
        <f>IF(E59=0,0,C59/E59)</f>
        <v>223.64881015523693</v>
      </c>
      <c r="H59" s="65">
        <f>IF(D59+E59=0,0,(B59+C59)/(D59+E59))</f>
        <v>315.35560923161432</v>
      </c>
      <c r="I59" s="65">
        <f>SUM(I47:I58)</f>
        <v>281940298.96999997</v>
      </c>
      <c r="J59" s="65">
        <f>SUM(J47:J58)</f>
        <v>17668868.82</v>
      </c>
      <c r="K59" s="72">
        <v>307.7818437444119</v>
      </c>
      <c r="L59" s="66">
        <f>IF(I59=0,0,(B59-I59)/I59)</f>
        <v>0.10705849585983358</v>
      </c>
      <c r="M59" s="67">
        <f>IF(K59=0,0,(H59-K59)/K59)</f>
        <v>2.4607577221130127E-2</v>
      </c>
    </row>
    <row r="62" spans="1:13" x14ac:dyDescent="0.35">
      <c r="I62" s="68"/>
    </row>
    <row r="64" spans="1:13" x14ac:dyDescent="0.3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2:M64"/>
  <sheetViews>
    <sheetView showZeros="0" topLeftCell="A7" zoomScale="84" zoomScaleNormal="84" workbookViewId="0">
      <selection activeCell="M51" sqref="M51"/>
    </sheetView>
  </sheetViews>
  <sheetFormatPr baseColWidth="10" defaultColWidth="9" defaultRowHeight="15.5" x14ac:dyDescent="0.35"/>
  <cols>
    <col min="1" max="1" width="20.58203125" style="41" customWidth="1"/>
    <col min="2" max="2" width="15.33203125" style="40" customWidth="1"/>
    <col min="3" max="3" width="12.83203125" style="40" bestFit="1" customWidth="1"/>
    <col min="4" max="4" width="12.25" style="40" customWidth="1"/>
    <col min="5" max="5" width="10.75" style="40" customWidth="1"/>
    <col min="6" max="8" width="10" style="40" customWidth="1"/>
    <col min="9" max="9" width="13.83203125" style="40" bestFit="1" customWidth="1"/>
    <col min="10" max="10" width="12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" x14ac:dyDescent="0.4">
      <c r="A2" s="93" t="str">
        <f>"MÅLESTATISTIKK FOR MALERE - 1. HALVÅR "&amp;FORS!$A$14</f>
        <v>MÅLESTATISTIKK FOR MALERE - 1. HALVÅR 2021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6" thickBo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35">
      <c r="A4" s="43"/>
      <c r="B4" s="44" t="s">
        <v>3</v>
      </c>
      <c r="C4" s="45"/>
      <c r="D4" s="44" t="s">
        <v>4</v>
      </c>
      <c r="E4" s="45"/>
      <c r="F4" s="44" t="str">
        <f>"Fortjeneste 1. halvår  "&amp;FORS!$A$14-0</f>
        <v>Fortjeneste 1. halvår  2021</v>
      </c>
      <c r="G4" s="46"/>
      <c r="H4" s="45"/>
      <c r="I4" s="44" t="str">
        <f>" 1. halvår  "&amp;FORS!$A$14-1</f>
        <v xml:space="preserve"> 1. halvår  2020</v>
      </c>
      <c r="J4" s="46"/>
      <c r="K4" s="45"/>
      <c r="L4" s="44" t="s">
        <v>22</v>
      </c>
      <c r="M4" s="47"/>
    </row>
    <row r="5" spans="1:13" x14ac:dyDescent="0.35">
      <c r="A5" s="48"/>
      <c r="B5" s="49" t="s">
        <v>5</v>
      </c>
      <c r="C5" s="49" t="s">
        <v>5</v>
      </c>
      <c r="D5" s="49" t="s">
        <v>5</v>
      </c>
      <c r="E5" s="49" t="s">
        <v>5</v>
      </c>
      <c r="F5" s="49" t="s">
        <v>5</v>
      </c>
      <c r="G5" s="49" t="s">
        <v>5</v>
      </c>
      <c r="H5" s="50" t="s">
        <v>26</v>
      </c>
      <c r="I5" s="49" t="s">
        <v>5</v>
      </c>
      <c r="J5" s="49" t="s">
        <v>5</v>
      </c>
      <c r="K5" s="50" t="s">
        <v>24</v>
      </c>
      <c r="L5" s="49" t="s">
        <v>5</v>
      </c>
      <c r="M5" s="51" t="s">
        <v>24</v>
      </c>
    </row>
    <row r="6" spans="1:13" x14ac:dyDescent="0.35">
      <c r="A6" s="52"/>
      <c r="B6" s="53" t="s">
        <v>23</v>
      </c>
      <c r="C6" s="53" t="s">
        <v>25</v>
      </c>
      <c r="D6" s="53" t="s">
        <v>23</v>
      </c>
      <c r="E6" s="53" t="s">
        <v>25</v>
      </c>
      <c r="F6" s="53" t="s">
        <v>23</v>
      </c>
      <c r="G6" s="53" t="s">
        <v>25</v>
      </c>
      <c r="H6" s="54" t="s">
        <v>27</v>
      </c>
      <c r="I6" s="53" t="s">
        <v>23</v>
      </c>
      <c r="J6" s="53" t="s">
        <v>25</v>
      </c>
      <c r="K6" s="54" t="s">
        <v>21</v>
      </c>
      <c r="L6" s="53" t="s">
        <v>23</v>
      </c>
      <c r="M6" s="55" t="s">
        <v>21</v>
      </c>
    </row>
    <row r="7" spans="1:13" x14ac:dyDescent="0.35">
      <c r="A7" s="56" t="s">
        <v>19</v>
      </c>
      <c r="B7" s="80"/>
      <c r="C7" s="80"/>
      <c r="D7" s="80"/>
      <c r="E7" s="80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>
        <v>0</v>
      </c>
      <c r="L7" s="59">
        <f>IF(I7=0,0,(B7-I7)/I7)</f>
        <v>0</v>
      </c>
      <c r="M7" s="60">
        <f>IF(K7=0,0,(H7-K7)/K7)</f>
        <v>0</v>
      </c>
    </row>
    <row r="8" spans="1:13" x14ac:dyDescent="0.35">
      <c r="A8" s="56" t="s">
        <v>6</v>
      </c>
      <c r="B8" s="80">
        <v>1393596.92</v>
      </c>
      <c r="C8" s="80"/>
      <c r="D8" s="80">
        <v>5390.55</v>
      </c>
      <c r="E8" s="80">
        <v>0</v>
      </c>
      <c r="F8" s="58">
        <f>IF(D8=0,0,B8/D8)</f>
        <v>258.52592407082761</v>
      </c>
      <c r="G8" s="58">
        <f t="shared" ref="F8:G18" si="0">IF(E8=0,0,C8/E8)</f>
        <v>0</v>
      </c>
      <c r="H8" s="58">
        <f>IF(D8+E8=0,0,(B8+C8)/(D8+E8))</f>
        <v>258.52592407082761</v>
      </c>
      <c r="I8" s="73">
        <v>2428780.9300000002</v>
      </c>
      <c r="J8" s="2"/>
      <c r="K8" s="3">
        <v>257.60867208729576</v>
      </c>
      <c r="L8" s="59">
        <f>IF(I8=0,0,(B8-I8)/I8)</f>
        <v>-0.42621547180873171</v>
      </c>
      <c r="M8" s="60">
        <f t="shared" ref="M8:M18" si="1">IF(K8=0,0,(H8-K8)/K8)</f>
        <v>3.560640936889836E-3</v>
      </c>
    </row>
    <row r="9" spans="1:13" x14ac:dyDescent="0.35">
      <c r="A9" s="56" t="s">
        <v>20</v>
      </c>
      <c r="B9" s="80"/>
      <c r="C9" s="80"/>
      <c r="D9" s="80"/>
      <c r="E9" s="80"/>
      <c r="F9" s="58">
        <f t="shared" si="0"/>
        <v>0</v>
      </c>
      <c r="G9" s="58">
        <f t="shared" si="0"/>
        <v>0</v>
      </c>
      <c r="H9" s="58">
        <f t="shared" ref="H9:H18" si="2">IF(D9+E9=0,0,(B9+C9)/(D9+E9))</f>
        <v>0</v>
      </c>
      <c r="I9" s="17"/>
      <c r="J9" s="17"/>
      <c r="K9" s="17">
        <v>0</v>
      </c>
      <c r="L9" s="59">
        <f t="shared" ref="L9:L18" si="3">IF(I9=0,0,(B9-I9)/I9)</f>
        <v>0</v>
      </c>
      <c r="M9" s="60">
        <f t="shared" si="1"/>
        <v>0</v>
      </c>
    </row>
    <row r="10" spans="1:13" x14ac:dyDescent="0.35">
      <c r="A10" s="56" t="s">
        <v>7</v>
      </c>
      <c r="B10" s="80"/>
      <c r="C10" s="80"/>
      <c r="D10" s="80"/>
      <c r="E10" s="80"/>
      <c r="F10" s="58">
        <f t="shared" si="0"/>
        <v>0</v>
      </c>
      <c r="G10" s="58">
        <f t="shared" si="0"/>
        <v>0</v>
      </c>
      <c r="H10" s="58">
        <f t="shared" si="2"/>
        <v>0</v>
      </c>
      <c r="I10" s="17"/>
      <c r="J10" s="17"/>
      <c r="K10" s="17">
        <v>0</v>
      </c>
      <c r="L10" s="59">
        <f t="shared" si="3"/>
        <v>0</v>
      </c>
      <c r="M10" s="60">
        <f t="shared" si="1"/>
        <v>0</v>
      </c>
    </row>
    <row r="11" spans="1:13" x14ac:dyDescent="0.35">
      <c r="A11" s="56" t="s">
        <v>8</v>
      </c>
      <c r="B11" s="80">
        <v>1529179</v>
      </c>
      <c r="C11" s="80"/>
      <c r="D11" s="80">
        <v>4089</v>
      </c>
      <c r="E11" s="80">
        <v>0</v>
      </c>
      <c r="F11" s="58">
        <f>IF(D11=0,0,B11/D11)</f>
        <v>373.97383223281975</v>
      </c>
      <c r="G11" s="58">
        <f t="shared" si="0"/>
        <v>0</v>
      </c>
      <c r="H11" s="58">
        <f>IF(D11+E11=0,0,(B11+C11)/(D11+E11))</f>
        <v>373.97383223281975</v>
      </c>
      <c r="I11" s="17">
        <v>898136</v>
      </c>
      <c r="J11" s="17"/>
      <c r="K11" s="17">
        <v>394.00570300504495</v>
      </c>
      <c r="L11" s="59">
        <f t="shared" si="3"/>
        <v>0.70261408071828768</v>
      </c>
      <c r="M11" s="60">
        <f t="shared" si="1"/>
        <v>-5.0841575691529292E-2</v>
      </c>
    </row>
    <row r="12" spans="1:13" x14ac:dyDescent="0.35">
      <c r="A12" s="56" t="s">
        <v>10</v>
      </c>
      <c r="B12" s="80"/>
      <c r="C12" s="80"/>
      <c r="D12" s="80"/>
      <c r="E12" s="80"/>
      <c r="F12" s="58">
        <f t="shared" si="0"/>
        <v>0</v>
      </c>
      <c r="G12" s="58">
        <f t="shared" si="0"/>
        <v>0</v>
      </c>
      <c r="H12" s="58">
        <f t="shared" si="2"/>
        <v>0</v>
      </c>
      <c r="I12" s="17"/>
      <c r="J12" s="17"/>
      <c r="K12" s="17">
        <v>0</v>
      </c>
      <c r="L12" s="59">
        <f t="shared" si="3"/>
        <v>0</v>
      </c>
      <c r="M12" s="60">
        <f t="shared" si="1"/>
        <v>0</v>
      </c>
    </row>
    <row r="13" spans="1:13" x14ac:dyDescent="0.35">
      <c r="A13" s="56" t="s">
        <v>11</v>
      </c>
      <c r="B13" s="80"/>
      <c r="C13" s="80"/>
      <c r="D13" s="80"/>
      <c r="E13" s="80"/>
      <c r="F13" s="58">
        <f t="shared" si="0"/>
        <v>0</v>
      </c>
      <c r="G13" s="58">
        <f t="shared" si="0"/>
        <v>0</v>
      </c>
      <c r="H13" s="58">
        <f t="shared" si="2"/>
        <v>0</v>
      </c>
      <c r="I13" s="17"/>
      <c r="J13" s="17"/>
      <c r="K13" s="17">
        <v>0</v>
      </c>
      <c r="L13" s="59">
        <f t="shared" si="3"/>
        <v>0</v>
      </c>
      <c r="M13" s="60">
        <f t="shared" si="1"/>
        <v>0</v>
      </c>
    </row>
    <row r="14" spans="1:13" x14ac:dyDescent="0.35">
      <c r="A14" s="56" t="s">
        <v>12</v>
      </c>
      <c r="B14" s="80">
        <v>117214</v>
      </c>
      <c r="C14" s="80">
        <v>0</v>
      </c>
      <c r="D14" s="80">
        <v>217</v>
      </c>
      <c r="E14" s="80">
        <v>0</v>
      </c>
      <c r="F14" s="58">
        <f t="shared" si="0"/>
        <v>540.15668202764982</v>
      </c>
      <c r="G14" s="58">
        <f t="shared" si="0"/>
        <v>0</v>
      </c>
      <c r="H14" s="58">
        <f t="shared" si="2"/>
        <v>540.15668202764982</v>
      </c>
      <c r="I14" s="17">
        <v>288290</v>
      </c>
      <c r="J14" s="17">
        <v>265600</v>
      </c>
      <c r="K14" s="17">
        <v>287.51103036594861</v>
      </c>
      <c r="L14" s="59">
        <f t="shared" si="3"/>
        <v>-0.59341635159041239</v>
      </c>
      <c r="M14" s="60">
        <f t="shared" si="1"/>
        <v>0.87873377011007126</v>
      </c>
    </row>
    <row r="15" spans="1:13" x14ac:dyDescent="0.35">
      <c r="A15" s="56" t="s">
        <v>13</v>
      </c>
      <c r="B15" s="80">
        <v>20964447</v>
      </c>
      <c r="C15" s="80">
        <v>7983359</v>
      </c>
      <c r="D15" s="80">
        <v>63397.01</v>
      </c>
      <c r="E15" s="80">
        <v>38701.660000000003</v>
      </c>
      <c r="F15" s="58">
        <f t="shared" si="0"/>
        <v>330.68510644271709</v>
      </c>
      <c r="G15" s="58">
        <f>IF(E15=0,0,C15/E15)</f>
        <v>206.27949808871244</v>
      </c>
      <c r="H15" s="58">
        <f t="shared" si="2"/>
        <v>283.52774820671021</v>
      </c>
      <c r="I15" s="19">
        <v>12613846</v>
      </c>
      <c r="J15" s="17">
        <v>5938887</v>
      </c>
      <c r="K15" s="17">
        <v>245.60583224614157</v>
      </c>
      <c r="L15" s="59">
        <f t="shared" si="3"/>
        <v>0.66201862619854401</v>
      </c>
      <c r="M15" s="60">
        <f t="shared" si="1"/>
        <v>0.15440152871680995</v>
      </c>
    </row>
    <row r="16" spans="1:13" x14ac:dyDescent="0.35">
      <c r="A16" s="56" t="s">
        <v>14</v>
      </c>
      <c r="B16" s="80"/>
      <c r="C16" s="80"/>
      <c r="D16" s="80"/>
      <c r="E16" s="80"/>
      <c r="F16" s="58">
        <f t="shared" si="0"/>
        <v>0</v>
      </c>
      <c r="G16" s="58">
        <f t="shared" si="0"/>
        <v>0</v>
      </c>
      <c r="H16" s="58">
        <f t="shared" si="2"/>
        <v>0</v>
      </c>
      <c r="I16" s="17">
        <v>98674.06</v>
      </c>
      <c r="J16" s="17"/>
      <c r="K16" s="17">
        <v>399.49012145748986</v>
      </c>
      <c r="L16" s="59">
        <f t="shared" si="3"/>
        <v>-1</v>
      </c>
      <c r="M16" s="60">
        <f t="shared" si="1"/>
        <v>-1</v>
      </c>
    </row>
    <row r="17" spans="1:13" x14ac:dyDescent="0.35">
      <c r="A17" s="56" t="s">
        <v>15</v>
      </c>
      <c r="B17" s="80"/>
      <c r="C17" s="80">
        <v>0</v>
      </c>
      <c r="D17" s="80"/>
      <c r="E17" s="80"/>
      <c r="F17" s="58">
        <f t="shared" si="0"/>
        <v>0</v>
      </c>
      <c r="G17" s="58">
        <f t="shared" si="0"/>
        <v>0</v>
      </c>
      <c r="H17" s="58">
        <f t="shared" si="2"/>
        <v>0</v>
      </c>
      <c r="I17" s="17"/>
      <c r="J17" s="17"/>
      <c r="K17" s="17">
        <v>0</v>
      </c>
      <c r="L17" s="59">
        <f t="shared" si="3"/>
        <v>0</v>
      </c>
      <c r="M17" s="60">
        <f t="shared" si="1"/>
        <v>0</v>
      </c>
    </row>
    <row r="18" spans="1:13" x14ac:dyDescent="0.35">
      <c r="A18" s="56" t="s">
        <v>16</v>
      </c>
      <c r="B18" s="80">
        <v>7728422</v>
      </c>
      <c r="C18" s="80">
        <v>110709</v>
      </c>
      <c r="D18" s="80">
        <v>23276</v>
      </c>
      <c r="E18" s="80">
        <v>547</v>
      </c>
      <c r="F18" s="58">
        <f t="shared" si="0"/>
        <v>332.03394053961159</v>
      </c>
      <c r="G18" s="58">
        <f t="shared" si="0"/>
        <v>202.39305301645339</v>
      </c>
      <c r="H18" s="58">
        <f t="shared" si="2"/>
        <v>329.05725559333416</v>
      </c>
      <c r="I18" s="19">
        <v>8923154</v>
      </c>
      <c r="J18" s="17">
        <v>353931</v>
      </c>
      <c r="K18" s="17">
        <v>300.24872160010358</v>
      </c>
      <c r="L18" s="59">
        <f t="shared" si="3"/>
        <v>-0.13389122276719645</v>
      </c>
      <c r="M18" s="60">
        <f t="shared" si="1"/>
        <v>9.5948898099223898E-2</v>
      </c>
    </row>
    <row r="19" spans="1:13" s="64" customFormat="1" thickBot="1" x14ac:dyDescent="0.35">
      <c r="A19" s="61" t="s">
        <v>17</v>
      </c>
      <c r="B19" s="31">
        <f>SUM(B7:B18)</f>
        <v>31732858.920000002</v>
      </c>
      <c r="C19" s="31">
        <f>SUM(C7:C18)</f>
        <v>8094068</v>
      </c>
      <c r="D19" s="31">
        <f>SUM(D7:D18)</f>
        <v>96369.56</v>
      </c>
      <c r="E19" s="31">
        <f>SUM(E7:E18)</f>
        <v>39248.660000000003</v>
      </c>
      <c r="F19" s="31">
        <f>IF(D19=0,0,B19/D19)</f>
        <v>329.28301135752827</v>
      </c>
      <c r="G19" s="31">
        <f>IF(E19=0,0,C19/E19)</f>
        <v>206.22533355278878</v>
      </c>
      <c r="H19" s="31">
        <f>IF(D19+E19=0,0,(B19+C19)/(D19+E19))</f>
        <v>293.66944146590333</v>
      </c>
      <c r="I19" s="31">
        <f>SUM(I7:I18)</f>
        <v>25250880.990000002</v>
      </c>
      <c r="J19" s="31">
        <f>SUM(J7:J18)</f>
        <v>6558418</v>
      </c>
      <c r="K19" s="32">
        <v>264.37726636193491</v>
      </c>
      <c r="L19" s="62">
        <f>IF(I19=0,0,(B19-I19)/I19)</f>
        <v>0.25670304068072042</v>
      </c>
      <c r="M19" s="63">
        <f>IF(K19=0,0,(H19-K19)/K19)</f>
        <v>0.11079687564310904</v>
      </c>
    </row>
    <row r="22" spans="1:13" ht="20" x14ac:dyDescent="0.4">
      <c r="A22" s="93" t="str">
        <f>"MÅLESTATISTIKK FOR MALERE - 2. HALVÅR "&amp;FORS!$A$14</f>
        <v>MÅLESTATISTIKK FOR MALERE - 2. HALVÅR 2021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16" thickBot="1" x14ac:dyDescent="0.4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35">
      <c r="A24" s="43"/>
      <c r="B24" s="44" t="s">
        <v>3</v>
      </c>
      <c r="C24" s="45"/>
      <c r="D24" s="44" t="s">
        <v>4</v>
      </c>
      <c r="E24" s="45"/>
      <c r="F24" s="44" t="str">
        <f>"Fortjeneste 2. halvår  "&amp;FORS!$A$14-0</f>
        <v>Fortjeneste 2. halvår  2021</v>
      </c>
      <c r="G24" s="46"/>
      <c r="H24" s="45"/>
      <c r="I24" s="44" t="str">
        <f>" 2. halvår  "&amp;FORS!$A$14-1</f>
        <v xml:space="preserve"> 2. halvår  2020</v>
      </c>
      <c r="J24" s="46"/>
      <c r="K24" s="45"/>
      <c r="L24" s="44" t="s">
        <v>22</v>
      </c>
      <c r="M24" s="47"/>
    </row>
    <row r="25" spans="1:13" x14ac:dyDescent="0.35">
      <c r="A25" s="48"/>
      <c r="B25" s="49" t="s">
        <v>5</v>
      </c>
      <c r="C25" s="49" t="s">
        <v>5</v>
      </c>
      <c r="D25" s="49" t="s">
        <v>5</v>
      </c>
      <c r="E25" s="49" t="s">
        <v>5</v>
      </c>
      <c r="F25" s="49" t="s">
        <v>5</v>
      </c>
      <c r="G25" s="49" t="s">
        <v>5</v>
      </c>
      <c r="H25" s="50" t="s">
        <v>26</v>
      </c>
      <c r="I25" s="49" t="s">
        <v>5</v>
      </c>
      <c r="J25" s="49" t="s">
        <v>5</v>
      </c>
      <c r="K25" s="50" t="s">
        <v>24</v>
      </c>
      <c r="L25" s="49" t="s">
        <v>5</v>
      </c>
      <c r="M25" s="51" t="s">
        <v>24</v>
      </c>
    </row>
    <row r="26" spans="1:13" x14ac:dyDescent="0.35">
      <c r="A26" s="52"/>
      <c r="B26" s="53" t="s">
        <v>23</v>
      </c>
      <c r="C26" s="53" t="s">
        <v>25</v>
      </c>
      <c r="D26" s="53" t="s">
        <v>23</v>
      </c>
      <c r="E26" s="53" t="s">
        <v>25</v>
      </c>
      <c r="F26" s="53" t="s">
        <v>23</v>
      </c>
      <c r="G26" s="53" t="s">
        <v>25</v>
      </c>
      <c r="H26" s="54" t="s">
        <v>27</v>
      </c>
      <c r="I26" s="53" t="s">
        <v>23</v>
      </c>
      <c r="J26" s="53" t="s">
        <v>25</v>
      </c>
      <c r="K26" s="54" t="s">
        <v>21</v>
      </c>
      <c r="L26" s="53" t="s">
        <v>23</v>
      </c>
      <c r="M26" s="55" t="s">
        <v>21</v>
      </c>
    </row>
    <row r="27" spans="1:13" x14ac:dyDescent="0.35">
      <c r="A27" s="56" t="s">
        <v>19</v>
      </c>
      <c r="B27" s="19"/>
      <c r="C27" s="17"/>
      <c r="D27" s="19"/>
      <c r="E27" s="17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>
        <v>0</v>
      </c>
      <c r="L27" s="59">
        <f>IF(I27=0,0,(B27-I27)/I27)</f>
        <v>0</v>
      </c>
      <c r="M27" s="60">
        <f>IF(K27=0,0,(H27-K27)/K27)</f>
        <v>0</v>
      </c>
    </row>
    <row r="28" spans="1:13" x14ac:dyDescent="0.35">
      <c r="A28" s="56" t="s">
        <v>6</v>
      </c>
      <c r="B28" s="19">
        <v>964964.81</v>
      </c>
      <c r="C28" s="17"/>
      <c r="D28" s="17">
        <v>3908.23</v>
      </c>
      <c r="E28" s="17"/>
      <c r="F28" s="58">
        <f t="shared" si="4"/>
        <v>246.90583972795869</v>
      </c>
      <c r="G28" s="58">
        <f t="shared" si="4"/>
        <v>0</v>
      </c>
      <c r="H28" s="58">
        <f>IF(D28+E28=0,0,(B28+C28)/(D28+E28))</f>
        <v>246.90583972795869</v>
      </c>
      <c r="I28" s="19">
        <v>5028908.8600000003</v>
      </c>
      <c r="J28" s="17"/>
      <c r="K28" s="17">
        <v>254.69922560713113</v>
      </c>
      <c r="L28" s="59">
        <f t="shared" ref="L28:L39" si="5">IF(I28=0,0,(B28-I28)/I28)</f>
        <v>-0.8081164648507867</v>
      </c>
      <c r="M28" s="60">
        <f t="shared" ref="M28:M39" si="6">IF(K28=0,0,(H28-K28)/K28)</f>
        <v>-3.0598388591858493E-2</v>
      </c>
    </row>
    <row r="29" spans="1:13" x14ac:dyDescent="0.35">
      <c r="A29" s="56" t="s">
        <v>20</v>
      </c>
      <c r="B29" s="19"/>
      <c r="C29" s="17"/>
      <c r="D29" s="17"/>
      <c r="E29" s="17"/>
      <c r="F29" s="58">
        <f t="shared" si="4"/>
        <v>0</v>
      </c>
      <c r="G29" s="58">
        <f t="shared" si="4"/>
        <v>0</v>
      </c>
      <c r="H29" s="58">
        <f t="shared" ref="H29:H38" si="7">IF(D29+E29=0,0,(B29+C29)/(D29+E29))</f>
        <v>0</v>
      </c>
      <c r="I29" s="17"/>
      <c r="J29" s="17"/>
      <c r="K29" s="17">
        <v>0</v>
      </c>
      <c r="L29" s="59">
        <f t="shared" si="5"/>
        <v>0</v>
      </c>
      <c r="M29" s="60">
        <f t="shared" si="6"/>
        <v>0</v>
      </c>
    </row>
    <row r="30" spans="1:13" x14ac:dyDescent="0.35">
      <c r="A30" s="56" t="s">
        <v>7</v>
      </c>
      <c r="B30" s="19"/>
      <c r="C30" s="17"/>
      <c r="D30" s="17"/>
      <c r="E30" s="17"/>
      <c r="F30" s="58">
        <f t="shared" si="4"/>
        <v>0</v>
      </c>
      <c r="G30" s="58">
        <f t="shared" si="4"/>
        <v>0</v>
      </c>
      <c r="H30" s="58">
        <f t="shared" si="7"/>
        <v>0</v>
      </c>
      <c r="I30" s="17"/>
      <c r="J30" s="17"/>
      <c r="K30" s="17">
        <v>0</v>
      </c>
      <c r="L30" s="59">
        <f t="shared" si="5"/>
        <v>0</v>
      </c>
      <c r="M30" s="60">
        <f t="shared" si="6"/>
        <v>0</v>
      </c>
    </row>
    <row r="31" spans="1:13" x14ac:dyDescent="0.35">
      <c r="A31" s="56" t="s">
        <v>8</v>
      </c>
      <c r="B31" s="19">
        <v>629296</v>
      </c>
      <c r="C31" s="17"/>
      <c r="D31" s="17">
        <v>2346</v>
      </c>
      <c r="E31" s="17">
        <v>0</v>
      </c>
      <c r="F31" s="58">
        <f t="shared" si="4"/>
        <v>268.24211423699916</v>
      </c>
      <c r="G31" s="58">
        <f t="shared" si="4"/>
        <v>0</v>
      </c>
      <c r="H31" s="58">
        <f t="shared" si="7"/>
        <v>268.24211423699916</v>
      </c>
      <c r="I31" s="17">
        <v>1351552</v>
      </c>
      <c r="J31" s="17">
        <v>0</v>
      </c>
      <c r="K31" s="17">
        <v>401.01116794645083</v>
      </c>
      <c r="L31" s="59">
        <f t="shared" si="5"/>
        <v>-0.53439009375887869</v>
      </c>
      <c r="M31" s="60">
        <f t="shared" si="6"/>
        <v>-0.3310856762153343</v>
      </c>
    </row>
    <row r="32" spans="1:13" x14ac:dyDescent="0.35">
      <c r="A32" s="56" t="s">
        <v>10</v>
      </c>
      <c r="B32" s="19"/>
      <c r="C32" s="17"/>
      <c r="D32" s="17"/>
      <c r="E32" s="17"/>
      <c r="F32" s="58">
        <f t="shared" si="4"/>
        <v>0</v>
      </c>
      <c r="G32" s="58">
        <f t="shared" si="4"/>
        <v>0</v>
      </c>
      <c r="H32" s="58">
        <f t="shared" si="7"/>
        <v>0</v>
      </c>
      <c r="I32" s="19"/>
      <c r="J32" s="17"/>
      <c r="K32" s="17">
        <v>0</v>
      </c>
      <c r="L32" s="59">
        <f t="shared" si="5"/>
        <v>0</v>
      </c>
      <c r="M32" s="60">
        <f t="shared" si="6"/>
        <v>0</v>
      </c>
    </row>
    <row r="33" spans="1:13" x14ac:dyDescent="0.35">
      <c r="A33" s="56" t="s">
        <v>11</v>
      </c>
      <c r="B33" s="19"/>
      <c r="C33" s="17"/>
      <c r="D33" s="17"/>
      <c r="E33" s="17"/>
      <c r="F33" s="58">
        <f t="shared" si="4"/>
        <v>0</v>
      </c>
      <c r="G33" s="58">
        <f t="shared" si="4"/>
        <v>0</v>
      </c>
      <c r="H33" s="58">
        <f t="shared" si="7"/>
        <v>0</v>
      </c>
      <c r="I33" s="17"/>
      <c r="J33" s="17"/>
      <c r="K33" s="17">
        <v>0</v>
      </c>
      <c r="L33" s="59">
        <f t="shared" si="5"/>
        <v>0</v>
      </c>
      <c r="M33" s="60">
        <f t="shared" si="6"/>
        <v>0</v>
      </c>
    </row>
    <row r="34" spans="1:13" x14ac:dyDescent="0.35">
      <c r="A34" s="56" t="s">
        <v>12</v>
      </c>
      <c r="B34" s="19">
        <v>66517</v>
      </c>
      <c r="C34" s="17"/>
      <c r="D34" s="17">
        <v>145.5</v>
      </c>
      <c r="E34" s="17"/>
      <c r="F34" s="58">
        <f t="shared" si="4"/>
        <v>457.16151202749143</v>
      </c>
      <c r="G34" s="58">
        <f t="shared" si="4"/>
        <v>0</v>
      </c>
      <c r="H34" s="58">
        <f t="shared" si="7"/>
        <v>457.16151202749143</v>
      </c>
      <c r="I34" s="17">
        <v>69534</v>
      </c>
      <c r="J34" s="17"/>
      <c r="K34" s="17">
        <v>427.90153846153845</v>
      </c>
      <c r="L34" s="59">
        <f t="shared" si="5"/>
        <v>-4.3388845744527858E-2</v>
      </c>
      <c r="M34" s="60">
        <f t="shared" si="6"/>
        <v>6.8380155096317757E-2</v>
      </c>
    </row>
    <row r="35" spans="1:13" x14ac:dyDescent="0.35">
      <c r="A35" s="56" t="s">
        <v>13</v>
      </c>
      <c r="B35" s="19">
        <v>20880023</v>
      </c>
      <c r="C35" s="17">
        <v>2464338</v>
      </c>
      <c r="D35" s="17">
        <v>66638</v>
      </c>
      <c r="E35" s="17">
        <v>12372</v>
      </c>
      <c r="F35" s="58">
        <f t="shared" si="4"/>
        <v>313.33507908400611</v>
      </c>
      <c r="G35" s="58">
        <f t="shared" si="4"/>
        <v>199.18671193016488</v>
      </c>
      <c r="H35" s="58">
        <f t="shared" si="7"/>
        <v>295.46084039994935</v>
      </c>
      <c r="I35" s="17">
        <v>16569952</v>
      </c>
      <c r="J35" s="17">
        <v>7309458</v>
      </c>
      <c r="K35" s="17">
        <v>247.04981301136334</v>
      </c>
      <c r="L35" s="59">
        <f t="shared" si="5"/>
        <v>0.26011366840410882</v>
      </c>
      <c r="M35" s="60">
        <f t="shared" si="6"/>
        <v>0.19595654333225213</v>
      </c>
    </row>
    <row r="36" spans="1:13" x14ac:dyDescent="0.35">
      <c r="A36" s="56" t="s">
        <v>14</v>
      </c>
      <c r="B36" s="19"/>
      <c r="C36" s="17"/>
      <c r="D36" s="17"/>
      <c r="E36" s="17"/>
      <c r="F36" s="58">
        <f t="shared" si="4"/>
        <v>0</v>
      </c>
      <c r="G36" s="58">
        <f t="shared" si="4"/>
        <v>0</v>
      </c>
      <c r="H36" s="58">
        <f t="shared" si="7"/>
        <v>0</v>
      </c>
      <c r="I36" s="17">
        <v>328413</v>
      </c>
      <c r="J36" s="17"/>
      <c r="K36" s="17">
        <v>393.78057553956836</v>
      </c>
      <c r="L36" s="59">
        <f t="shared" si="5"/>
        <v>-1</v>
      </c>
      <c r="M36" s="60">
        <f t="shared" si="6"/>
        <v>-1</v>
      </c>
    </row>
    <row r="37" spans="1:13" x14ac:dyDescent="0.35">
      <c r="A37" s="56" t="s">
        <v>15</v>
      </c>
      <c r="B37" s="19"/>
      <c r="C37" s="17"/>
      <c r="D37" s="17"/>
      <c r="E37" s="17"/>
      <c r="F37" s="58">
        <f t="shared" si="4"/>
        <v>0</v>
      </c>
      <c r="G37" s="58">
        <f t="shared" si="4"/>
        <v>0</v>
      </c>
      <c r="H37" s="58">
        <f t="shared" si="7"/>
        <v>0</v>
      </c>
      <c r="I37" s="17"/>
      <c r="J37" s="17">
        <v>0</v>
      </c>
      <c r="K37" s="17">
        <v>0</v>
      </c>
      <c r="L37" s="59">
        <f t="shared" si="5"/>
        <v>0</v>
      </c>
      <c r="M37" s="60">
        <f t="shared" si="6"/>
        <v>0</v>
      </c>
    </row>
    <row r="38" spans="1:13" x14ac:dyDescent="0.35">
      <c r="A38" s="56" t="s">
        <v>16</v>
      </c>
      <c r="B38" s="19">
        <v>7436408</v>
      </c>
      <c r="C38" s="17">
        <v>106121</v>
      </c>
      <c r="D38" s="17">
        <v>24096</v>
      </c>
      <c r="E38" s="17">
        <v>517</v>
      </c>
      <c r="F38" s="58">
        <f t="shared" si="4"/>
        <v>308.61586985391767</v>
      </c>
      <c r="G38" s="58">
        <f t="shared" si="4"/>
        <v>205.26305609284333</v>
      </c>
      <c r="H38" s="58">
        <f t="shared" si="7"/>
        <v>306.44492747734938</v>
      </c>
      <c r="I38" s="17">
        <v>12091567</v>
      </c>
      <c r="J38" s="17">
        <v>706194</v>
      </c>
      <c r="K38" s="17">
        <v>305.50873716877538</v>
      </c>
      <c r="L38" s="59">
        <f t="shared" si="5"/>
        <v>-0.38499220158975261</v>
      </c>
      <c r="M38" s="60">
        <f t="shared" si="6"/>
        <v>3.0643650890311816E-3</v>
      </c>
    </row>
    <row r="39" spans="1:13" s="64" customFormat="1" thickBot="1" x14ac:dyDescent="0.35">
      <c r="A39" s="61" t="s">
        <v>17</v>
      </c>
      <c r="B39" s="65">
        <f>SUM(B27:B38)</f>
        <v>29977208.809999999</v>
      </c>
      <c r="C39" s="65">
        <f>SUM(C27:C38)</f>
        <v>2570459</v>
      </c>
      <c r="D39" s="65">
        <f>SUM(D27:D38)</f>
        <v>97133.73</v>
      </c>
      <c r="E39" s="65">
        <f>SUM(E27:E38)</f>
        <v>12889</v>
      </c>
      <c r="F39" s="65">
        <f>IF(D39=0,0,B39/D39)</f>
        <v>308.6179106886969</v>
      </c>
      <c r="G39" s="65">
        <f>IF(E39=0,0,C39/E39)</f>
        <v>199.43044456513306</v>
      </c>
      <c r="H39" s="65">
        <f>IF(D39+E39=0,0,(B39+C39)/(D39+E39))</f>
        <v>295.82676061573824</v>
      </c>
      <c r="I39" s="65">
        <f>SUM(I27:I38)</f>
        <v>35439926.859999999</v>
      </c>
      <c r="J39" s="65">
        <f>SUM(J27:J38)</f>
        <v>8015652</v>
      </c>
      <c r="K39" s="72">
        <v>267.15649229274084</v>
      </c>
      <c r="L39" s="66">
        <f t="shared" si="5"/>
        <v>-0.15414021794061911</v>
      </c>
      <c r="M39" s="67">
        <f t="shared" si="6"/>
        <v>0.1073163825327573</v>
      </c>
    </row>
    <row r="40" spans="1:13" x14ac:dyDescent="0.35">
      <c r="J40" s="68"/>
    </row>
    <row r="42" spans="1:13" ht="20" x14ac:dyDescent="0.4">
      <c r="A42" s="93" t="str">
        <f>"MÅLESTATISTIKK FOR MALERE - GJENNOMSNITT HELE ÅRET  "&amp;FORS!$A$14</f>
        <v>MÅLESTATISTIKK FOR MALERE - GJENNOMSNITT HELE ÅRET  2021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6" thickBot="1" x14ac:dyDescent="0.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35">
      <c r="A44" s="43"/>
      <c r="B44" s="44" t="s">
        <v>3</v>
      </c>
      <c r="C44" s="45"/>
      <c r="D44" s="44" t="s">
        <v>4</v>
      </c>
      <c r="E44" s="45"/>
      <c r="F44" s="44" t="str">
        <f>"Fortjeneste hele  "&amp;FORS!$A$14-0</f>
        <v>Fortjeneste hele  2021</v>
      </c>
      <c r="G44" s="46"/>
      <c r="H44" s="45"/>
      <c r="I44" s="44" t="str">
        <f>" Hele året  "&amp;FORS!$A$14-1</f>
        <v xml:space="preserve"> Hele året  2020</v>
      </c>
      <c r="J44" s="46"/>
      <c r="K44" s="45"/>
      <c r="L44" s="44" t="s">
        <v>22</v>
      </c>
      <c r="M44" s="47"/>
    </row>
    <row r="45" spans="1:13" x14ac:dyDescent="0.35">
      <c r="A45" s="48"/>
      <c r="B45" s="49" t="s">
        <v>5</v>
      </c>
      <c r="C45" s="49" t="s">
        <v>5</v>
      </c>
      <c r="D45" s="49" t="s">
        <v>5</v>
      </c>
      <c r="E45" s="49" t="s">
        <v>5</v>
      </c>
      <c r="F45" s="49" t="s">
        <v>5</v>
      </c>
      <c r="G45" s="49" t="s">
        <v>5</v>
      </c>
      <c r="H45" s="50" t="s">
        <v>26</v>
      </c>
      <c r="I45" s="49" t="s">
        <v>5</v>
      </c>
      <c r="J45" s="49" t="s">
        <v>5</v>
      </c>
      <c r="K45" s="50" t="s">
        <v>24</v>
      </c>
      <c r="L45" s="49" t="s">
        <v>5</v>
      </c>
      <c r="M45" s="51" t="s">
        <v>24</v>
      </c>
    </row>
    <row r="46" spans="1:13" x14ac:dyDescent="0.35">
      <c r="A46" s="52"/>
      <c r="B46" s="69" t="s">
        <v>23</v>
      </c>
      <c r="C46" s="69" t="s">
        <v>25</v>
      </c>
      <c r="D46" s="69" t="s">
        <v>23</v>
      </c>
      <c r="E46" s="69" t="s">
        <v>25</v>
      </c>
      <c r="F46" s="69" t="s">
        <v>23</v>
      </c>
      <c r="G46" s="69" t="s">
        <v>25</v>
      </c>
      <c r="H46" s="70" t="s">
        <v>27</v>
      </c>
      <c r="I46" s="69" t="s">
        <v>23</v>
      </c>
      <c r="J46" s="69" t="s">
        <v>25</v>
      </c>
      <c r="K46" s="70" t="s">
        <v>21</v>
      </c>
      <c r="L46" s="69" t="s">
        <v>23</v>
      </c>
      <c r="M46" s="71" t="s">
        <v>21</v>
      </c>
    </row>
    <row r="47" spans="1:13" x14ac:dyDescent="0.35">
      <c r="A47" s="56" t="s">
        <v>19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>
        <v>0</v>
      </c>
      <c r="L47" s="59">
        <f>IF(I47=0,0,(B47-I47)/I47)</f>
        <v>0</v>
      </c>
      <c r="M47" s="60">
        <f>IF(K47=0,0,(H47-K47)/K47)</f>
        <v>0</v>
      </c>
    </row>
    <row r="48" spans="1:13" x14ac:dyDescent="0.35">
      <c r="A48" s="56" t="s">
        <v>6</v>
      </c>
      <c r="B48" s="58">
        <f t="shared" ref="B48:B58" si="9">SUMIFS($B$7:$B$19,$A$7:$A$19,A48)+SUMIFS($B$27:$B$39,$A$27:$A$39,A48)</f>
        <v>2358561.73</v>
      </c>
      <c r="C48" s="58">
        <f t="shared" si="8"/>
        <v>0</v>
      </c>
      <c r="D48" s="58">
        <f t="shared" si="8"/>
        <v>9298.7800000000007</v>
      </c>
      <c r="E48" s="58">
        <f t="shared" si="8"/>
        <v>0</v>
      </c>
      <c r="F48" s="58">
        <f t="shared" ref="F48:G58" si="10">IF(D48=0,0,B48/D48)</f>
        <v>253.64206164679666</v>
      </c>
      <c r="G48" s="58">
        <f t="shared" si="10"/>
        <v>0</v>
      </c>
      <c r="H48" s="58">
        <f t="shared" ref="H48:H58" si="11">IF(D48+E48=0,0,(B48+C48)/(D48+E48))</f>
        <v>253.64206164679666</v>
      </c>
      <c r="I48" s="58">
        <f t="shared" ref="I48:J58" si="12">SUMIFS(I$7:I$19,$A$7:$A$19,$A48)+SUMIFS(I$27:I$39,$A$27:$A$39,$A48)</f>
        <v>7457689.790000001</v>
      </c>
      <c r="J48" s="58">
        <f t="shared" si="12"/>
        <v>0</v>
      </c>
      <c r="K48" s="17">
        <v>255.63951580725532</v>
      </c>
      <c r="L48" s="59">
        <f t="shared" ref="L48:L58" si="13">IF(I48=0,0,(B48-I48)/I48)</f>
        <v>-0.68374097121033506</v>
      </c>
      <c r="M48" s="60">
        <f t="shared" ref="M48:M58" si="14">IF(K48=0,0,(H48-K48)/K48)</f>
        <v>-7.8135579084912705E-3</v>
      </c>
    </row>
    <row r="49" spans="1:13" x14ac:dyDescent="0.35">
      <c r="A49" s="56" t="s">
        <v>20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>
        <v>0</v>
      </c>
      <c r="L49" s="59">
        <f t="shared" si="13"/>
        <v>0</v>
      </c>
      <c r="M49" s="60">
        <f t="shared" si="14"/>
        <v>0</v>
      </c>
    </row>
    <row r="50" spans="1:13" x14ac:dyDescent="0.35">
      <c r="A50" s="56" t="s">
        <v>7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>
        <v>0</v>
      </c>
      <c r="L50" s="59">
        <f t="shared" si="13"/>
        <v>0</v>
      </c>
      <c r="M50" s="60">
        <f t="shared" si="14"/>
        <v>0</v>
      </c>
    </row>
    <row r="51" spans="1:13" x14ac:dyDescent="0.35">
      <c r="A51" s="56" t="s">
        <v>8</v>
      </c>
      <c r="B51" s="58">
        <f t="shared" si="9"/>
        <v>2158475</v>
      </c>
      <c r="C51" s="58">
        <f t="shared" si="8"/>
        <v>0</v>
      </c>
      <c r="D51" s="58">
        <f t="shared" si="8"/>
        <v>6435</v>
      </c>
      <c r="E51" s="58">
        <f t="shared" si="8"/>
        <v>0</v>
      </c>
      <c r="F51" s="58">
        <f t="shared" si="10"/>
        <v>335.4273504273504</v>
      </c>
      <c r="G51" s="58">
        <f t="shared" si="10"/>
        <v>0</v>
      </c>
      <c r="H51" s="58">
        <f t="shared" si="11"/>
        <v>335.4273504273504</v>
      </c>
      <c r="I51" s="58">
        <f t="shared" si="12"/>
        <v>2249688</v>
      </c>
      <c r="J51" s="58">
        <f t="shared" si="12"/>
        <v>0</v>
      </c>
      <c r="K51" s="17">
        <v>398.18473378101402</v>
      </c>
      <c r="L51" s="59">
        <f t="shared" si="13"/>
        <v>-4.0544733314130672E-2</v>
      </c>
      <c r="M51" s="60">
        <f t="shared" si="14"/>
        <v>-0.1576087128146347</v>
      </c>
    </row>
    <row r="52" spans="1:13" x14ac:dyDescent="0.35">
      <c r="A52" s="56" t="s">
        <v>10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>
        <v>0</v>
      </c>
      <c r="L52" s="59">
        <f t="shared" si="13"/>
        <v>0</v>
      </c>
      <c r="M52" s="60">
        <f t="shared" si="14"/>
        <v>0</v>
      </c>
    </row>
    <row r="53" spans="1:13" x14ac:dyDescent="0.35">
      <c r="A53" s="56" t="s">
        <v>11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>
        <v>0</v>
      </c>
      <c r="L53" s="59">
        <f t="shared" si="13"/>
        <v>0</v>
      </c>
      <c r="M53" s="60">
        <f t="shared" si="14"/>
        <v>0</v>
      </c>
    </row>
    <row r="54" spans="1:13" x14ac:dyDescent="0.35">
      <c r="A54" s="56" t="s">
        <v>12</v>
      </c>
      <c r="B54" s="58">
        <f t="shared" si="9"/>
        <v>183731</v>
      </c>
      <c r="C54" s="58">
        <f t="shared" si="8"/>
        <v>0</v>
      </c>
      <c r="D54" s="58">
        <f t="shared" si="8"/>
        <v>362.5</v>
      </c>
      <c r="E54" s="58">
        <f t="shared" si="8"/>
        <v>0</v>
      </c>
      <c r="F54" s="58">
        <f t="shared" si="10"/>
        <v>506.84413793103448</v>
      </c>
      <c r="G54" s="58">
        <f t="shared" si="10"/>
        <v>0</v>
      </c>
      <c r="H54" s="58">
        <f t="shared" si="11"/>
        <v>506.84413793103448</v>
      </c>
      <c r="I54" s="58">
        <f t="shared" si="12"/>
        <v>357824</v>
      </c>
      <c r="J54" s="58">
        <f t="shared" si="12"/>
        <v>265600</v>
      </c>
      <c r="K54" s="17">
        <v>298.43178554332218</v>
      </c>
      <c r="L54" s="59">
        <f t="shared" si="13"/>
        <v>-0.48653248524414239</v>
      </c>
      <c r="M54" s="60">
        <f t="shared" si="14"/>
        <v>0.69835842723079478</v>
      </c>
    </row>
    <row r="55" spans="1:13" x14ac:dyDescent="0.35">
      <c r="A55" s="56" t="s">
        <v>13</v>
      </c>
      <c r="B55" s="58">
        <f t="shared" si="9"/>
        <v>41844470</v>
      </c>
      <c r="C55" s="58">
        <f t="shared" si="8"/>
        <v>10447697</v>
      </c>
      <c r="D55" s="58">
        <f t="shared" si="8"/>
        <v>130035.01000000001</v>
      </c>
      <c r="E55" s="58">
        <f t="shared" si="8"/>
        <v>51073.66</v>
      </c>
      <c r="F55" s="58">
        <f t="shared" si="10"/>
        <v>321.79387689515306</v>
      </c>
      <c r="G55" s="58">
        <f t="shared" si="10"/>
        <v>204.56135315150703</v>
      </c>
      <c r="H55" s="58">
        <f t="shared" si="11"/>
        <v>288.73364814616548</v>
      </c>
      <c r="I55" s="58">
        <f t="shared" si="12"/>
        <v>29183798</v>
      </c>
      <c r="J55" s="58">
        <f t="shared" si="12"/>
        <v>13248345</v>
      </c>
      <c r="K55" s="17">
        <v>246.41637339295187</v>
      </c>
      <c r="L55" s="59">
        <f t="shared" si="13"/>
        <v>0.43382537118712239</v>
      </c>
      <c r="M55" s="60">
        <f t="shared" si="14"/>
        <v>0.17173077490971625</v>
      </c>
    </row>
    <row r="56" spans="1:13" x14ac:dyDescent="0.35">
      <c r="A56" s="56" t="s">
        <v>14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427087.06</v>
      </c>
      <c r="J56" s="58">
        <f t="shared" si="12"/>
        <v>0</v>
      </c>
      <c r="K56" s="17">
        <v>395.08516188714151</v>
      </c>
      <c r="L56" s="59">
        <f t="shared" si="13"/>
        <v>-1</v>
      </c>
      <c r="M56" s="60">
        <f t="shared" si="14"/>
        <v>-1</v>
      </c>
    </row>
    <row r="57" spans="1:13" x14ac:dyDescent="0.35">
      <c r="A57" s="56" t="s">
        <v>15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>
        <v>0</v>
      </c>
      <c r="L57" s="59">
        <f t="shared" si="13"/>
        <v>0</v>
      </c>
      <c r="M57" s="60">
        <f t="shared" si="14"/>
        <v>0</v>
      </c>
    </row>
    <row r="58" spans="1:13" x14ac:dyDescent="0.35">
      <c r="A58" s="56" t="s">
        <v>16</v>
      </c>
      <c r="B58" s="58">
        <f t="shared" si="9"/>
        <v>15164830</v>
      </c>
      <c r="C58" s="58">
        <f t="shared" si="8"/>
        <v>216830</v>
      </c>
      <c r="D58" s="57">
        <f t="shared" si="8"/>
        <v>47372</v>
      </c>
      <c r="E58" s="58">
        <f t="shared" si="8"/>
        <v>1064</v>
      </c>
      <c r="F58" s="58">
        <f t="shared" si="10"/>
        <v>320.12222409862363</v>
      </c>
      <c r="G58" s="58">
        <f t="shared" si="10"/>
        <v>203.7875939849624</v>
      </c>
      <c r="H58" s="58">
        <f t="shared" si="11"/>
        <v>317.5666859360806</v>
      </c>
      <c r="I58" s="58">
        <f t="shared" si="12"/>
        <v>21014721</v>
      </c>
      <c r="J58" s="58">
        <f t="shared" si="12"/>
        <v>1060125</v>
      </c>
      <c r="K58" s="17">
        <v>303.27589712589986</v>
      </c>
      <c r="L58" s="59">
        <f t="shared" si="13"/>
        <v>-0.2783710999541702</v>
      </c>
      <c r="M58" s="60">
        <f t="shared" si="14"/>
        <v>4.7121413028903394E-2</v>
      </c>
    </row>
    <row r="59" spans="1:13" s="64" customFormat="1" thickBot="1" x14ac:dyDescent="0.35">
      <c r="A59" s="61" t="s">
        <v>17</v>
      </c>
      <c r="B59" s="65">
        <f>SUM(B47:B58)</f>
        <v>61710067.730000004</v>
      </c>
      <c r="C59" s="65">
        <f>SUM(C47:C58)</f>
        <v>10664527</v>
      </c>
      <c r="D59" s="65">
        <f>SUM(D47:D58)</f>
        <v>193503.29</v>
      </c>
      <c r="E59" s="65">
        <f>SUM(E47:E58)</f>
        <v>52137.66</v>
      </c>
      <c r="F59" s="65">
        <f>IF(D59=0,0,B59/D59)</f>
        <v>318.90965641979523</v>
      </c>
      <c r="G59" s="65">
        <f>IF(E59=0,0,C59/E59)</f>
        <v>204.54556265087461</v>
      </c>
      <c r="H59" s="65">
        <f>IF(D59+E59=0,0,(B59+C59)/(D59+E59))</f>
        <v>294.63570601725814</v>
      </c>
      <c r="I59" s="65">
        <f>SUM(I47:I58)</f>
        <v>60690807.850000001</v>
      </c>
      <c r="J59" s="65">
        <f>SUM(J47:J58)</f>
        <v>14574070</v>
      </c>
      <c r="K59" s="72">
        <v>265.97480658089137</v>
      </c>
      <c r="L59" s="66">
        <f>IF(I59=0,0,(B59-I59)/I59)</f>
        <v>1.6794304048796786E-2</v>
      </c>
      <c r="M59" s="67">
        <f>IF(K59=0,0,(H59-K59)/K59)</f>
        <v>0.10775794822375437</v>
      </c>
    </row>
    <row r="62" spans="1:13" x14ac:dyDescent="0.35">
      <c r="I62" s="68"/>
    </row>
    <row r="64" spans="1:13" x14ac:dyDescent="0.3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20" max="16383" man="1"/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2:M64"/>
  <sheetViews>
    <sheetView showZeros="0" topLeftCell="A22" zoomScale="84" zoomScaleNormal="84" workbookViewId="0">
      <selection activeCell="B27" sqref="B27:E38"/>
    </sheetView>
  </sheetViews>
  <sheetFormatPr baseColWidth="10" defaultColWidth="9" defaultRowHeight="15.5" x14ac:dyDescent="0.35"/>
  <cols>
    <col min="1" max="1" width="20.58203125" style="41" customWidth="1"/>
    <col min="2" max="2" width="15.33203125" style="40" customWidth="1"/>
    <col min="3" max="3" width="13.33203125" style="40" customWidth="1"/>
    <col min="4" max="4" width="12.25" style="40" customWidth="1"/>
    <col min="5" max="5" width="10.75" style="40" customWidth="1"/>
    <col min="6" max="8" width="10" style="40" customWidth="1"/>
    <col min="9" max="9" width="13.83203125" style="40" bestFit="1" customWidth="1"/>
    <col min="10" max="10" width="12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" x14ac:dyDescent="0.4">
      <c r="A2" s="93" t="str">
        <f>"MÅLESTATISTIKK FOR RØRLEGGERE - 1. HALVÅR "&amp;FORS!$A$14</f>
        <v>MÅLESTATISTIKK FOR RØRLEGGERE - 1. HALVÅR 2021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6" thickBo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35">
      <c r="A4" s="43"/>
      <c r="B4" s="44" t="s">
        <v>3</v>
      </c>
      <c r="C4" s="45"/>
      <c r="D4" s="44" t="s">
        <v>4</v>
      </c>
      <c r="E4" s="45"/>
      <c r="F4" s="44" t="str">
        <f>"Fortjeneste 1. halvår  "&amp;FORS!$A$14-0</f>
        <v>Fortjeneste 1. halvår  2021</v>
      </c>
      <c r="G4" s="46"/>
      <c r="H4" s="45"/>
      <c r="I4" s="44" t="str">
        <f>" 1. halvår  "&amp;FORS!$A$14-1</f>
        <v xml:space="preserve"> 1. halvår  2020</v>
      </c>
      <c r="J4" s="46"/>
      <c r="K4" s="45"/>
      <c r="L4" s="44" t="s">
        <v>22</v>
      </c>
      <c r="M4" s="47"/>
    </row>
    <row r="5" spans="1:13" x14ac:dyDescent="0.35">
      <c r="A5" s="48"/>
      <c r="B5" s="49" t="s">
        <v>5</v>
      </c>
      <c r="C5" s="49" t="s">
        <v>5</v>
      </c>
      <c r="D5" s="49" t="s">
        <v>5</v>
      </c>
      <c r="E5" s="49" t="s">
        <v>5</v>
      </c>
      <c r="F5" s="49" t="s">
        <v>5</v>
      </c>
      <c r="G5" s="49" t="s">
        <v>5</v>
      </c>
      <c r="H5" s="50" t="s">
        <v>26</v>
      </c>
      <c r="I5" s="49" t="s">
        <v>5</v>
      </c>
      <c r="J5" s="49" t="s">
        <v>5</v>
      </c>
      <c r="K5" s="50" t="s">
        <v>24</v>
      </c>
      <c r="L5" s="49" t="s">
        <v>5</v>
      </c>
      <c r="M5" s="51" t="s">
        <v>24</v>
      </c>
    </row>
    <row r="6" spans="1:13" x14ac:dyDescent="0.35">
      <c r="A6" s="52"/>
      <c r="B6" s="53" t="s">
        <v>23</v>
      </c>
      <c r="C6" s="53" t="s">
        <v>25</v>
      </c>
      <c r="D6" s="53" t="s">
        <v>23</v>
      </c>
      <c r="E6" s="53" t="s">
        <v>25</v>
      </c>
      <c r="F6" s="53" t="s">
        <v>23</v>
      </c>
      <c r="G6" s="53" t="s">
        <v>25</v>
      </c>
      <c r="H6" s="54" t="s">
        <v>27</v>
      </c>
      <c r="I6" s="53" t="s">
        <v>23</v>
      </c>
      <c r="J6" s="53" t="s">
        <v>25</v>
      </c>
      <c r="K6" s="54" t="s">
        <v>21</v>
      </c>
      <c r="L6" s="53" t="s">
        <v>23</v>
      </c>
      <c r="M6" s="55" t="s">
        <v>21</v>
      </c>
    </row>
    <row r="7" spans="1:13" x14ac:dyDescent="0.35">
      <c r="A7" s="56" t="s">
        <v>19</v>
      </c>
      <c r="B7" s="19"/>
      <c r="C7" s="19"/>
      <c r="D7" s="19"/>
      <c r="E7" s="19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>
        <v>0</v>
      </c>
      <c r="L7" s="59">
        <f>IF(I7=0,0,(B7-I7)/I7)</f>
        <v>0</v>
      </c>
      <c r="M7" s="60">
        <f>IF(K7=0,0,(H7-K7)/K7)</f>
        <v>0</v>
      </c>
    </row>
    <row r="8" spans="1:13" x14ac:dyDescent="0.35">
      <c r="A8" s="56" t="s">
        <v>6</v>
      </c>
      <c r="B8" s="19"/>
      <c r="C8" s="19"/>
      <c r="D8" s="19"/>
      <c r="E8" s="19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/>
      <c r="J8" s="17"/>
      <c r="K8" s="17">
        <v>0</v>
      </c>
      <c r="L8" s="59">
        <f t="shared" ref="L8:L18" si="2">IF(I8=0,0,(B8-I8)/I8)</f>
        <v>0</v>
      </c>
      <c r="M8" s="60">
        <f t="shared" ref="M8:M18" si="3">IF(K8=0,0,(H8-K8)/K8)</f>
        <v>0</v>
      </c>
    </row>
    <row r="9" spans="1:13" x14ac:dyDescent="0.35">
      <c r="A9" s="56" t="s">
        <v>9</v>
      </c>
      <c r="B9" s="19"/>
      <c r="C9" s="19"/>
      <c r="D9" s="19"/>
      <c r="E9" s="19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>
        <v>0</v>
      </c>
      <c r="L9" s="59">
        <f t="shared" si="2"/>
        <v>0</v>
      </c>
      <c r="M9" s="60">
        <f t="shared" si="3"/>
        <v>0</v>
      </c>
    </row>
    <row r="10" spans="1:13" x14ac:dyDescent="0.35">
      <c r="A10" s="56" t="s">
        <v>7</v>
      </c>
      <c r="B10" s="19"/>
      <c r="C10" s="19"/>
      <c r="D10" s="19"/>
      <c r="E10" s="19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>
        <v>0</v>
      </c>
      <c r="L10" s="59">
        <f t="shared" si="2"/>
        <v>0</v>
      </c>
      <c r="M10" s="60">
        <f t="shared" si="3"/>
        <v>0</v>
      </c>
    </row>
    <row r="11" spans="1:13" x14ac:dyDescent="0.35">
      <c r="A11" s="56" t="s">
        <v>8</v>
      </c>
      <c r="B11" s="19"/>
      <c r="C11" s="19"/>
      <c r="D11" s="19"/>
      <c r="E11" s="19"/>
      <c r="F11" s="58">
        <f t="shared" si="0"/>
        <v>0</v>
      </c>
      <c r="G11" s="58">
        <f t="shared" si="0"/>
        <v>0</v>
      </c>
      <c r="H11" s="58">
        <f t="shared" si="1"/>
        <v>0</v>
      </c>
      <c r="I11" s="17"/>
      <c r="J11" s="17"/>
      <c r="K11" s="17">
        <v>0</v>
      </c>
      <c r="L11" s="59">
        <f t="shared" si="2"/>
        <v>0</v>
      </c>
      <c r="M11" s="60">
        <f t="shared" si="3"/>
        <v>0</v>
      </c>
    </row>
    <row r="12" spans="1:13" x14ac:dyDescent="0.35">
      <c r="A12" s="56" t="s">
        <v>10</v>
      </c>
      <c r="B12" s="19"/>
      <c r="C12" s="19"/>
      <c r="D12" s="19"/>
      <c r="E12" s="19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>
        <v>0</v>
      </c>
      <c r="L12" s="59">
        <f t="shared" si="2"/>
        <v>0</v>
      </c>
      <c r="M12" s="60">
        <f t="shared" si="3"/>
        <v>0</v>
      </c>
    </row>
    <row r="13" spans="1:13" x14ac:dyDescent="0.35">
      <c r="A13" s="56" t="s">
        <v>11</v>
      </c>
      <c r="B13" s="19"/>
      <c r="C13" s="19"/>
      <c r="D13" s="19"/>
      <c r="E13" s="19"/>
      <c r="F13" s="58">
        <f t="shared" si="0"/>
        <v>0</v>
      </c>
      <c r="G13" s="58">
        <f t="shared" si="0"/>
        <v>0</v>
      </c>
      <c r="H13" s="58">
        <f t="shared" si="1"/>
        <v>0</v>
      </c>
      <c r="I13" s="17"/>
      <c r="J13" s="17"/>
      <c r="K13" s="17">
        <v>0</v>
      </c>
      <c r="L13" s="59">
        <f t="shared" si="2"/>
        <v>0</v>
      </c>
      <c r="M13" s="60">
        <f t="shared" si="3"/>
        <v>0</v>
      </c>
    </row>
    <row r="14" spans="1:13" x14ac:dyDescent="0.35">
      <c r="A14" s="56" t="s">
        <v>12</v>
      </c>
      <c r="B14" s="19"/>
      <c r="C14" s="19"/>
      <c r="D14" s="19"/>
      <c r="E14" s="19"/>
      <c r="F14" s="58">
        <f t="shared" si="0"/>
        <v>0</v>
      </c>
      <c r="G14" s="58">
        <f t="shared" si="0"/>
        <v>0</v>
      </c>
      <c r="H14" s="58">
        <f t="shared" si="1"/>
        <v>0</v>
      </c>
      <c r="I14" s="17"/>
      <c r="J14" s="17"/>
      <c r="K14" s="17">
        <v>0</v>
      </c>
      <c r="L14" s="59">
        <f t="shared" si="2"/>
        <v>0</v>
      </c>
      <c r="M14" s="60">
        <f t="shared" si="3"/>
        <v>0</v>
      </c>
    </row>
    <row r="15" spans="1:13" x14ac:dyDescent="0.35">
      <c r="A15" s="56" t="s">
        <v>13</v>
      </c>
      <c r="B15" s="19">
        <v>9779522.9700000007</v>
      </c>
      <c r="C15" s="19">
        <v>4641267.51</v>
      </c>
      <c r="D15" s="19">
        <v>28978.81</v>
      </c>
      <c r="E15" s="19">
        <v>21736.27</v>
      </c>
      <c r="F15" s="58">
        <f t="shared" si="0"/>
        <v>337.47151694634806</v>
      </c>
      <c r="G15" s="58">
        <f t="shared" si="0"/>
        <v>213.52640126387828</v>
      </c>
      <c r="H15" s="58">
        <f t="shared" si="1"/>
        <v>284.34916163003192</v>
      </c>
      <c r="I15" s="19">
        <v>7937562.4500000002</v>
      </c>
      <c r="J15" s="17">
        <v>3667299.97</v>
      </c>
      <c r="K15" s="17">
        <v>288.32579536501783</v>
      </c>
      <c r="L15" s="59">
        <f t="shared" si="2"/>
        <v>0.2320561925153736</v>
      </c>
      <c r="M15" s="60">
        <f t="shared" si="3"/>
        <v>-1.3792153872155379E-2</v>
      </c>
    </row>
    <row r="16" spans="1:13" x14ac:dyDescent="0.35">
      <c r="A16" s="56" t="s">
        <v>14</v>
      </c>
      <c r="B16" s="19"/>
      <c r="C16" s="19"/>
      <c r="D16" s="19"/>
      <c r="E16" s="19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>
        <v>0</v>
      </c>
      <c r="L16" s="59">
        <f t="shared" si="2"/>
        <v>0</v>
      </c>
      <c r="M16" s="60">
        <f t="shared" si="3"/>
        <v>0</v>
      </c>
    </row>
    <row r="17" spans="1:13" x14ac:dyDescent="0.35">
      <c r="A17" s="56" t="s">
        <v>15</v>
      </c>
      <c r="B17" s="19"/>
      <c r="C17" s="19"/>
      <c r="D17" s="19"/>
      <c r="E17" s="19"/>
      <c r="F17" s="58">
        <f t="shared" si="0"/>
        <v>0</v>
      </c>
      <c r="G17" s="58">
        <f t="shared" si="0"/>
        <v>0</v>
      </c>
      <c r="H17" s="58">
        <f t="shared" si="1"/>
        <v>0</v>
      </c>
      <c r="I17" s="17"/>
      <c r="J17" s="17"/>
      <c r="K17" s="17">
        <v>0</v>
      </c>
      <c r="L17" s="59">
        <f t="shared" si="2"/>
        <v>0</v>
      </c>
      <c r="M17" s="60">
        <f t="shared" si="3"/>
        <v>0</v>
      </c>
    </row>
    <row r="18" spans="1:13" x14ac:dyDescent="0.35">
      <c r="A18" s="56" t="s">
        <v>16</v>
      </c>
      <c r="B18" s="19">
        <v>36598559</v>
      </c>
      <c r="C18" s="19">
        <v>1578608</v>
      </c>
      <c r="D18" s="19">
        <v>117067</v>
      </c>
      <c r="E18" s="19">
        <v>7626</v>
      </c>
      <c r="F18" s="58">
        <f t="shared" si="0"/>
        <v>312.62916962081545</v>
      </c>
      <c r="G18" s="58">
        <f t="shared" si="0"/>
        <v>207.0034093889326</v>
      </c>
      <c r="H18" s="58">
        <f t="shared" si="1"/>
        <v>306.16928777076498</v>
      </c>
      <c r="I18" s="19">
        <v>30940663</v>
      </c>
      <c r="J18" s="17">
        <v>1134425</v>
      </c>
      <c r="K18" s="17">
        <v>315.24512391089621</v>
      </c>
      <c r="L18" s="59">
        <f t="shared" si="2"/>
        <v>0.18286279127244301</v>
      </c>
      <c r="M18" s="60">
        <f t="shared" si="3"/>
        <v>-2.8789774850558857E-2</v>
      </c>
    </row>
    <row r="19" spans="1:13" s="64" customFormat="1" thickBot="1" x14ac:dyDescent="0.35">
      <c r="A19" s="61" t="s">
        <v>17</v>
      </c>
      <c r="B19" s="31">
        <f>SUM(B7:B18)</f>
        <v>46378081.969999999</v>
      </c>
      <c r="C19" s="31">
        <f>SUM(C7:C18)</f>
        <v>6219875.5099999998</v>
      </c>
      <c r="D19" s="31">
        <f>SUM(D7:D18)</f>
        <v>146045.81</v>
      </c>
      <c r="E19" s="31">
        <f>SUM(E7:E18)</f>
        <v>29362.27</v>
      </c>
      <c r="F19" s="31">
        <f>IF(D19=0,0,B19/D19)</f>
        <v>317.55845628162837</v>
      </c>
      <c r="G19" s="31">
        <f>IF(E19=0,0,C19/E19)</f>
        <v>211.83224287495483</v>
      </c>
      <c r="H19" s="31">
        <f>IF(D19+E19=0,0,(B19+C19)/(D19+E19))</f>
        <v>299.86051657369489</v>
      </c>
      <c r="I19" s="31">
        <f>SUM(I7:I18)</f>
        <v>38878225.450000003</v>
      </c>
      <c r="J19" s="31">
        <f>SUM(J7:J18)</f>
        <v>4801724.9700000007</v>
      </c>
      <c r="K19" s="32">
        <v>307.61475138354609</v>
      </c>
      <c r="L19" s="62">
        <f>IF(I19=0,0,(B19-I19)/I19)</f>
        <v>0.1929063488158767</v>
      </c>
      <c r="M19" s="63">
        <f>IF(K19=0,0,(H19-K19)/K19)</f>
        <v>-2.5207616913608004E-2</v>
      </c>
    </row>
    <row r="22" spans="1:13" ht="20" x14ac:dyDescent="0.4">
      <c r="A22" s="93" t="str">
        <f>"MÅLESTATISTIKK FOR RØRLEGGERE - 2. HALVÅR "&amp;FORS!$A$14</f>
        <v>MÅLESTATISTIKK FOR RØRLEGGERE - 2. HALVÅR 2021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16" thickBot="1" x14ac:dyDescent="0.4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35">
      <c r="A24" s="43"/>
      <c r="B24" s="44" t="s">
        <v>3</v>
      </c>
      <c r="C24" s="45"/>
      <c r="D24" s="44" t="s">
        <v>4</v>
      </c>
      <c r="E24" s="45"/>
      <c r="F24" s="44" t="str">
        <f>"Fortjeneste 2. halvår  "&amp;FORS!$A$14-0</f>
        <v>Fortjeneste 2. halvår  2021</v>
      </c>
      <c r="G24" s="46"/>
      <c r="H24" s="45"/>
      <c r="I24" s="44" t="str">
        <f>" 2. halvår  "&amp;FORS!$A$14-1</f>
        <v xml:space="preserve"> 2. halvår  2020</v>
      </c>
      <c r="J24" s="46"/>
      <c r="K24" s="45"/>
      <c r="L24" s="44" t="s">
        <v>22</v>
      </c>
      <c r="M24" s="47"/>
    </row>
    <row r="25" spans="1:13" x14ac:dyDescent="0.35">
      <c r="A25" s="48"/>
      <c r="B25" s="49" t="s">
        <v>5</v>
      </c>
      <c r="C25" s="49" t="s">
        <v>5</v>
      </c>
      <c r="D25" s="49" t="s">
        <v>5</v>
      </c>
      <c r="E25" s="49" t="s">
        <v>5</v>
      </c>
      <c r="F25" s="49" t="s">
        <v>5</v>
      </c>
      <c r="G25" s="49" t="s">
        <v>5</v>
      </c>
      <c r="H25" s="50" t="s">
        <v>26</v>
      </c>
      <c r="I25" s="49" t="s">
        <v>5</v>
      </c>
      <c r="J25" s="49" t="s">
        <v>5</v>
      </c>
      <c r="K25" s="50" t="s">
        <v>24</v>
      </c>
      <c r="L25" s="49" t="s">
        <v>5</v>
      </c>
      <c r="M25" s="51" t="s">
        <v>24</v>
      </c>
    </row>
    <row r="26" spans="1:13" x14ac:dyDescent="0.35">
      <c r="A26" s="52"/>
      <c r="B26" s="53" t="s">
        <v>23</v>
      </c>
      <c r="C26" s="53" t="s">
        <v>25</v>
      </c>
      <c r="D26" s="53" t="s">
        <v>23</v>
      </c>
      <c r="E26" s="53" t="s">
        <v>25</v>
      </c>
      <c r="F26" s="53" t="s">
        <v>23</v>
      </c>
      <c r="G26" s="53" t="s">
        <v>25</v>
      </c>
      <c r="H26" s="54" t="s">
        <v>27</v>
      </c>
      <c r="I26" s="53" t="s">
        <v>23</v>
      </c>
      <c r="J26" s="53" t="s">
        <v>25</v>
      </c>
      <c r="K26" s="54" t="s">
        <v>21</v>
      </c>
      <c r="L26" s="53" t="s">
        <v>23</v>
      </c>
      <c r="M26" s="55" t="s">
        <v>21</v>
      </c>
    </row>
    <row r="27" spans="1:13" x14ac:dyDescent="0.35">
      <c r="A27" s="56" t="s">
        <v>19</v>
      </c>
      <c r="B27" s="19"/>
      <c r="C27" s="19"/>
      <c r="D27" s="19"/>
      <c r="E27" s="19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>
        <v>0</v>
      </c>
      <c r="L27" s="59">
        <f>IF(I27=0,0,(B27-I27)/I27)</f>
        <v>0</v>
      </c>
      <c r="M27" s="60">
        <f>IF(K27=0,0,(H27-K27)/K27)</f>
        <v>0</v>
      </c>
    </row>
    <row r="28" spans="1:13" x14ac:dyDescent="0.35">
      <c r="A28" s="56" t="s">
        <v>6</v>
      </c>
      <c r="B28" s="19"/>
      <c r="C28" s="19"/>
      <c r="D28" s="19"/>
      <c r="E28" s="19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/>
      <c r="J28" s="17"/>
      <c r="K28" s="17">
        <v>0</v>
      </c>
      <c r="L28" s="59">
        <f t="shared" ref="L28:L39" si="6">IF(I28=0,0,(B28-I28)/I28)</f>
        <v>0</v>
      </c>
      <c r="M28" s="60">
        <f t="shared" ref="M28:M39" si="7">IF(K28=0,0,(H28-K28)/K28)</f>
        <v>0</v>
      </c>
    </row>
    <row r="29" spans="1:13" x14ac:dyDescent="0.35">
      <c r="A29" s="56" t="s">
        <v>9</v>
      </c>
      <c r="B29" s="19"/>
      <c r="C29" s="19"/>
      <c r="D29" s="19">
        <v>0</v>
      </c>
      <c r="E29" s="19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>
        <v>424816.48</v>
      </c>
      <c r="K29" s="17">
        <v>201.76512942293991</v>
      </c>
      <c r="L29" s="59">
        <f t="shared" si="6"/>
        <v>0</v>
      </c>
      <c r="M29" s="60">
        <f t="shared" si="7"/>
        <v>-1</v>
      </c>
    </row>
    <row r="30" spans="1:13" x14ac:dyDescent="0.35">
      <c r="A30" s="56" t="s">
        <v>7</v>
      </c>
      <c r="B30" s="19"/>
      <c r="C30" s="19"/>
      <c r="D30" s="19"/>
      <c r="E30" s="19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>
        <v>0</v>
      </c>
      <c r="L30" s="59">
        <f t="shared" si="6"/>
        <v>0</v>
      </c>
      <c r="M30" s="60">
        <f t="shared" si="7"/>
        <v>0</v>
      </c>
    </row>
    <row r="31" spans="1:13" x14ac:dyDescent="0.35">
      <c r="A31" s="56" t="s">
        <v>8</v>
      </c>
      <c r="B31" s="19"/>
      <c r="C31" s="19"/>
      <c r="D31" s="19"/>
      <c r="E31" s="19"/>
      <c r="F31" s="58">
        <f t="shared" si="4"/>
        <v>0</v>
      </c>
      <c r="G31" s="58">
        <f t="shared" si="4"/>
        <v>0</v>
      </c>
      <c r="H31" s="58">
        <f t="shared" si="5"/>
        <v>0</v>
      </c>
      <c r="I31" s="17"/>
      <c r="J31" s="17"/>
      <c r="K31" s="17">
        <v>0</v>
      </c>
      <c r="L31" s="59">
        <f t="shared" si="6"/>
        <v>0</v>
      </c>
      <c r="M31" s="60">
        <f t="shared" si="7"/>
        <v>0</v>
      </c>
    </row>
    <row r="32" spans="1:13" x14ac:dyDescent="0.35">
      <c r="A32" s="56" t="s">
        <v>10</v>
      </c>
      <c r="B32" s="19"/>
      <c r="C32" s="19"/>
      <c r="D32" s="19"/>
      <c r="E32" s="19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>
        <v>0</v>
      </c>
      <c r="L32" s="59">
        <f t="shared" si="6"/>
        <v>0</v>
      </c>
      <c r="M32" s="60">
        <f t="shared" si="7"/>
        <v>0</v>
      </c>
    </row>
    <row r="33" spans="1:13" x14ac:dyDescent="0.35">
      <c r="A33" s="56" t="s">
        <v>11</v>
      </c>
      <c r="B33" s="19"/>
      <c r="C33" s="19"/>
      <c r="D33" s="19"/>
      <c r="E33" s="19"/>
      <c r="F33" s="58">
        <f t="shared" si="4"/>
        <v>0</v>
      </c>
      <c r="G33" s="58">
        <f t="shared" si="4"/>
        <v>0</v>
      </c>
      <c r="H33" s="58">
        <f t="shared" si="5"/>
        <v>0</v>
      </c>
      <c r="I33" s="17"/>
      <c r="J33" s="17"/>
      <c r="K33" s="17">
        <v>0</v>
      </c>
      <c r="L33" s="59">
        <f t="shared" si="6"/>
        <v>0</v>
      </c>
      <c r="M33" s="60">
        <f t="shared" si="7"/>
        <v>0</v>
      </c>
    </row>
    <row r="34" spans="1:13" x14ac:dyDescent="0.35">
      <c r="A34" s="56" t="s">
        <v>12</v>
      </c>
      <c r="B34" s="19"/>
      <c r="C34" s="19"/>
      <c r="D34" s="19"/>
      <c r="E34" s="19"/>
      <c r="F34" s="58">
        <f t="shared" si="4"/>
        <v>0</v>
      </c>
      <c r="G34" s="58">
        <f t="shared" si="4"/>
        <v>0</v>
      </c>
      <c r="H34" s="58">
        <f t="shared" si="5"/>
        <v>0</v>
      </c>
      <c r="I34" s="17"/>
      <c r="J34" s="17"/>
      <c r="K34" s="17">
        <v>0</v>
      </c>
      <c r="L34" s="59">
        <f t="shared" si="6"/>
        <v>0</v>
      </c>
      <c r="M34" s="60">
        <f t="shared" si="7"/>
        <v>0</v>
      </c>
    </row>
    <row r="35" spans="1:13" x14ac:dyDescent="0.35">
      <c r="A35" s="56" t="s">
        <v>13</v>
      </c>
      <c r="B35" s="19">
        <v>7773105.4699999997</v>
      </c>
      <c r="C35" s="19">
        <v>3108168.08</v>
      </c>
      <c r="D35" s="19">
        <v>15081.4</v>
      </c>
      <c r="E35" s="19">
        <v>12483.35</v>
      </c>
      <c r="F35" s="58">
        <f t="shared" si="4"/>
        <v>515.41007267229827</v>
      </c>
      <c r="G35" s="58">
        <f t="shared" si="4"/>
        <v>248.9850945459352</v>
      </c>
      <c r="H35" s="58">
        <f t="shared" si="5"/>
        <v>394.75321016878445</v>
      </c>
      <c r="I35" s="17">
        <v>4383440.4400000004</v>
      </c>
      <c r="J35" s="17">
        <v>6394354.9699999997</v>
      </c>
      <c r="K35" s="17">
        <v>257.55898865194297</v>
      </c>
      <c r="L35" s="59">
        <f t="shared" si="6"/>
        <v>0.77328871611176697</v>
      </c>
      <c r="M35" s="60">
        <f t="shared" si="7"/>
        <v>0.5326710678393034</v>
      </c>
    </row>
    <row r="36" spans="1:13" x14ac:dyDescent="0.35">
      <c r="A36" s="56" t="s">
        <v>14</v>
      </c>
      <c r="B36" s="19"/>
      <c r="C36" s="19"/>
      <c r="D36" s="19"/>
      <c r="E36" s="19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>
        <v>0</v>
      </c>
      <c r="L36" s="59">
        <f t="shared" si="6"/>
        <v>0</v>
      </c>
      <c r="M36" s="60">
        <f t="shared" si="7"/>
        <v>0</v>
      </c>
    </row>
    <row r="37" spans="1:13" x14ac:dyDescent="0.35">
      <c r="A37" s="56" t="s">
        <v>15</v>
      </c>
      <c r="B37" s="19"/>
      <c r="C37" s="19">
        <v>0</v>
      </c>
      <c r="D37" s="19"/>
      <c r="E37" s="19"/>
      <c r="F37" s="58">
        <f t="shared" si="4"/>
        <v>0</v>
      </c>
      <c r="G37" s="58">
        <f t="shared" si="4"/>
        <v>0</v>
      </c>
      <c r="H37" s="58">
        <f t="shared" si="5"/>
        <v>0</v>
      </c>
      <c r="I37" s="17"/>
      <c r="J37" s="17">
        <v>0</v>
      </c>
      <c r="K37" s="17">
        <v>0</v>
      </c>
      <c r="L37" s="59">
        <f t="shared" si="6"/>
        <v>0</v>
      </c>
      <c r="M37" s="60">
        <f t="shared" si="7"/>
        <v>0</v>
      </c>
    </row>
    <row r="38" spans="1:13" x14ac:dyDescent="0.35">
      <c r="A38" s="56" t="s">
        <v>16</v>
      </c>
      <c r="B38" s="19">
        <v>14162110</v>
      </c>
      <c r="C38" s="19"/>
      <c r="D38" s="19">
        <v>41987</v>
      </c>
      <c r="E38" s="19"/>
      <c r="F38" s="58">
        <f t="shared" si="4"/>
        <v>337.29749684426133</v>
      </c>
      <c r="G38" s="58">
        <f t="shared" si="4"/>
        <v>0</v>
      </c>
      <c r="H38" s="58">
        <f t="shared" si="5"/>
        <v>337.29749684426133</v>
      </c>
      <c r="I38" s="17">
        <v>28628301</v>
      </c>
      <c r="J38" s="17">
        <v>993875</v>
      </c>
      <c r="K38" s="17">
        <v>327.82036498046722</v>
      </c>
      <c r="L38" s="59">
        <f t="shared" si="6"/>
        <v>-0.50531084607500809</v>
      </c>
      <c r="M38" s="60">
        <f t="shared" si="7"/>
        <v>2.890952752236365E-2</v>
      </c>
    </row>
    <row r="39" spans="1:13" s="64" customFormat="1" thickBot="1" x14ac:dyDescent="0.35">
      <c r="A39" s="61" t="s">
        <v>17</v>
      </c>
      <c r="B39" s="65">
        <f>SUM(B27:B38)</f>
        <v>21935215.469999999</v>
      </c>
      <c r="C39" s="65">
        <f>SUM(C27:C38)</f>
        <v>3108168.08</v>
      </c>
      <c r="D39" s="65">
        <f>SUM(D27:D38)</f>
        <v>57068.4</v>
      </c>
      <c r="E39" s="65">
        <f>SUM(E27:E38)</f>
        <v>12483.35</v>
      </c>
      <c r="F39" s="65">
        <f>IF(D39=0,0,B39/D39)</f>
        <v>384.3671010576781</v>
      </c>
      <c r="G39" s="65">
        <f>IF(E39=0,0,C39/E39)</f>
        <v>248.9850945459352</v>
      </c>
      <c r="H39" s="65">
        <f>IF(D39+E39=0,0,(B39+C39)/(D39+E39))</f>
        <v>360.06834551251404</v>
      </c>
      <c r="I39" s="65">
        <f>SUM(I27:I38)</f>
        <v>33011741.440000001</v>
      </c>
      <c r="J39" s="65">
        <f>SUM(J27:J38)</f>
        <v>7813046.4499999993</v>
      </c>
      <c r="K39" s="72">
        <v>303.95390724447469</v>
      </c>
      <c r="L39" s="66">
        <f t="shared" si="6"/>
        <v>-0.33553291910188915</v>
      </c>
      <c r="M39" s="67">
        <f t="shared" si="7"/>
        <v>0.18461495947444975</v>
      </c>
    </row>
    <row r="40" spans="1:13" x14ac:dyDescent="0.35">
      <c r="J40" s="68"/>
    </row>
    <row r="42" spans="1:13" ht="20" x14ac:dyDescent="0.4">
      <c r="A42" s="93" t="str">
        <f>"MÅLESTATISTIKK FOR RØRLEGGERE - GJENNOMSNITT HELE ÅRET  "&amp;FORS!$A$14</f>
        <v>MÅLESTATISTIKK FOR RØRLEGGERE - GJENNOMSNITT HELE ÅRET  2021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6" thickBot="1" x14ac:dyDescent="0.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35">
      <c r="A44" s="43"/>
      <c r="B44" s="44" t="s">
        <v>3</v>
      </c>
      <c r="C44" s="45"/>
      <c r="D44" s="44" t="s">
        <v>4</v>
      </c>
      <c r="E44" s="45"/>
      <c r="F44" s="44" t="str">
        <f>"Fortjeneste hele  "&amp;FORS!$A$14-0</f>
        <v>Fortjeneste hele  2021</v>
      </c>
      <c r="G44" s="46"/>
      <c r="H44" s="45"/>
      <c r="I44" s="44" t="str">
        <f>" Hele året  "&amp;FORS!$A$14-1</f>
        <v xml:space="preserve"> Hele året  2020</v>
      </c>
      <c r="J44" s="46"/>
      <c r="K44" s="45"/>
      <c r="L44" s="44" t="s">
        <v>22</v>
      </c>
      <c r="M44" s="47"/>
    </row>
    <row r="45" spans="1:13" x14ac:dyDescent="0.35">
      <c r="A45" s="48"/>
      <c r="B45" s="49" t="s">
        <v>5</v>
      </c>
      <c r="C45" s="49" t="s">
        <v>5</v>
      </c>
      <c r="D45" s="49" t="s">
        <v>5</v>
      </c>
      <c r="E45" s="49" t="s">
        <v>5</v>
      </c>
      <c r="F45" s="49" t="s">
        <v>5</v>
      </c>
      <c r="G45" s="49" t="s">
        <v>5</v>
      </c>
      <c r="H45" s="50" t="s">
        <v>26</v>
      </c>
      <c r="I45" s="49" t="s">
        <v>5</v>
      </c>
      <c r="J45" s="49" t="s">
        <v>5</v>
      </c>
      <c r="K45" s="50" t="s">
        <v>24</v>
      </c>
      <c r="L45" s="49" t="s">
        <v>5</v>
      </c>
      <c r="M45" s="51" t="s">
        <v>24</v>
      </c>
    </row>
    <row r="46" spans="1:13" x14ac:dyDescent="0.35">
      <c r="A46" s="52"/>
      <c r="B46" s="69" t="s">
        <v>23</v>
      </c>
      <c r="C46" s="69" t="s">
        <v>25</v>
      </c>
      <c r="D46" s="69" t="s">
        <v>23</v>
      </c>
      <c r="E46" s="69" t="s">
        <v>25</v>
      </c>
      <c r="F46" s="69" t="s">
        <v>23</v>
      </c>
      <c r="G46" s="69" t="s">
        <v>25</v>
      </c>
      <c r="H46" s="70" t="s">
        <v>27</v>
      </c>
      <c r="I46" s="69" t="s">
        <v>23</v>
      </c>
      <c r="J46" s="69" t="s">
        <v>25</v>
      </c>
      <c r="K46" s="70" t="s">
        <v>21</v>
      </c>
      <c r="L46" s="69" t="s">
        <v>23</v>
      </c>
      <c r="M46" s="71" t="s">
        <v>21</v>
      </c>
    </row>
    <row r="47" spans="1:13" x14ac:dyDescent="0.35">
      <c r="A47" s="56" t="s">
        <v>19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>
        <v>0</v>
      </c>
      <c r="L47" s="59">
        <f>IF(I47=0,0,(B47-I47)/I47)</f>
        <v>0</v>
      </c>
      <c r="M47" s="60">
        <f>IF(K47=0,0,(H47-K47)/K47)</f>
        <v>0</v>
      </c>
    </row>
    <row r="48" spans="1:13" x14ac:dyDescent="0.35">
      <c r="A48" s="56" t="s">
        <v>6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0</v>
      </c>
      <c r="J48" s="58">
        <f t="shared" si="12"/>
        <v>0</v>
      </c>
      <c r="K48" s="17">
        <v>0</v>
      </c>
      <c r="L48" s="59">
        <f t="shared" ref="L48:L58" si="13">IF(I48=0,0,(B48-I48)/I48)</f>
        <v>0</v>
      </c>
      <c r="M48" s="60">
        <f t="shared" ref="M48:M58" si="14">IF(K48=0,0,(H48-K48)/K48)</f>
        <v>0</v>
      </c>
    </row>
    <row r="49" spans="1:13" x14ac:dyDescent="0.35">
      <c r="A49" s="56" t="s">
        <v>9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424816.48</v>
      </c>
      <c r="K49" s="17">
        <v>201.76512942293991</v>
      </c>
      <c r="L49" s="59">
        <f t="shared" si="13"/>
        <v>0</v>
      </c>
      <c r="M49" s="60">
        <f t="shared" si="14"/>
        <v>-1</v>
      </c>
    </row>
    <row r="50" spans="1:13" x14ac:dyDescent="0.35">
      <c r="A50" s="56" t="s">
        <v>7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>
        <v>0</v>
      </c>
      <c r="L50" s="59">
        <f t="shared" si="13"/>
        <v>0</v>
      </c>
      <c r="M50" s="60">
        <f t="shared" si="14"/>
        <v>0</v>
      </c>
    </row>
    <row r="51" spans="1:13" x14ac:dyDescent="0.35">
      <c r="A51" s="56" t="s">
        <v>8</v>
      </c>
      <c r="B51" s="58">
        <f t="shared" si="9"/>
        <v>0</v>
      </c>
      <c r="C51" s="58">
        <f t="shared" si="8"/>
        <v>0</v>
      </c>
      <c r="D51" s="58">
        <f t="shared" si="8"/>
        <v>0</v>
      </c>
      <c r="E51" s="58">
        <f t="shared" si="8"/>
        <v>0</v>
      </c>
      <c r="F51" s="58">
        <f t="shared" si="10"/>
        <v>0</v>
      </c>
      <c r="G51" s="58">
        <f t="shared" si="10"/>
        <v>0</v>
      </c>
      <c r="H51" s="58">
        <f t="shared" si="11"/>
        <v>0</v>
      </c>
      <c r="I51" s="58">
        <f t="shared" si="12"/>
        <v>0</v>
      </c>
      <c r="J51" s="58">
        <f t="shared" si="12"/>
        <v>0</v>
      </c>
      <c r="K51" s="17">
        <v>0</v>
      </c>
      <c r="L51" s="59">
        <f t="shared" si="13"/>
        <v>0</v>
      </c>
      <c r="M51" s="60">
        <f t="shared" si="14"/>
        <v>0</v>
      </c>
    </row>
    <row r="52" spans="1:13" x14ac:dyDescent="0.35">
      <c r="A52" s="56" t="s">
        <v>10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>
        <v>0</v>
      </c>
      <c r="L52" s="59">
        <f t="shared" si="13"/>
        <v>0</v>
      </c>
      <c r="M52" s="60">
        <f t="shared" si="14"/>
        <v>0</v>
      </c>
    </row>
    <row r="53" spans="1:13" x14ac:dyDescent="0.35">
      <c r="A53" s="56" t="s">
        <v>11</v>
      </c>
      <c r="B53" s="58">
        <f t="shared" si="9"/>
        <v>0</v>
      </c>
      <c r="C53" s="58">
        <f t="shared" si="8"/>
        <v>0</v>
      </c>
      <c r="D53" s="58">
        <f t="shared" si="8"/>
        <v>0</v>
      </c>
      <c r="E53" s="58">
        <f t="shared" si="8"/>
        <v>0</v>
      </c>
      <c r="F53" s="58">
        <f t="shared" si="10"/>
        <v>0</v>
      </c>
      <c r="G53" s="58">
        <f t="shared" si="10"/>
        <v>0</v>
      </c>
      <c r="H53" s="58">
        <f t="shared" si="11"/>
        <v>0</v>
      </c>
      <c r="I53" s="58">
        <f t="shared" si="12"/>
        <v>0</v>
      </c>
      <c r="J53" s="58">
        <f t="shared" si="12"/>
        <v>0</v>
      </c>
      <c r="K53" s="17">
        <v>0</v>
      </c>
      <c r="L53" s="59">
        <f t="shared" si="13"/>
        <v>0</v>
      </c>
      <c r="M53" s="60">
        <f t="shared" si="14"/>
        <v>0</v>
      </c>
    </row>
    <row r="54" spans="1:13" x14ac:dyDescent="0.35">
      <c r="A54" s="56" t="s">
        <v>12</v>
      </c>
      <c r="B54" s="58">
        <f t="shared" si="9"/>
        <v>0</v>
      </c>
      <c r="C54" s="58">
        <f t="shared" si="8"/>
        <v>0</v>
      </c>
      <c r="D54" s="58">
        <f t="shared" si="8"/>
        <v>0</v>
      </c>
      <c r="E54" s="58">
        <f t="shared" si="8"/>
        <v>0</v>
      </c>
      <c r="F54" s="58">
        <f t="shared" si="10"/>
        <v>0</v>
      </c>
      <c r="G54" s="58">
        <f t="shared" si="10"/>
        <v>0</v>
      </c>
      <c r="H54" s="58">
        <f t="shared" si="11"/>
        <v>0</v>
      </c>
      <c r="I54" s="58">
        <f t="shared" si="12"/>
        <v>0</v>
      </c>
      <c r="J54" s="58">
        <f t="shared" si="12"/>
        <v>0</v>
      </c>
      <c r="K54" s="17">
        <v>0</v>
      </c>
      <c r="L54" s="59">
        <f t="shared" si="13"/>
        <v>0</v>
      </c>
      <c r="M54" s="60">
        <f t="shared" si="14"/>
        <v>0</v>
      </c>
    </row>
    <row r="55" spans="1:13" x14ac:dyDescent="0.35">
      <c r="A55" s="56" t="s">
        <v>13</v>
      </c>
      <c r="B55" s="58">
        <f t="shared" si="9"/>
        <v>17552628.440000001</v>
      </c>
      <c r="C55" s="58">
        <f t="shared" si="8"/>
        <v>7749435.5899999999</v>
      </c>
      <c r="D55" s="58">
        <f t="shared" si="8"/>
        <v>44060.21</v>
      </c>
      <c r="E55" s="58">
        <f t="shared" si="8"/>
        <v>34219.620000000003</v>
      </c>
      <c r="F55" s="58">
        <f t="shared" si="10"/>
        <v>398.37822924584339</v>
      </c>
      <c r="G55" s="58">
        <f t="shared" si="10"/>
        <v>226.46176637846941</v>
      </c>
      <c r="H55" s="58">
        <f t="shared" si="11"/>
        <v>323.22584285121724</v>
      </c>
      <c r="I55" s="58">
        <f t="shared" si="12"/>
        <v>12321002.890000001</v>
      </c>
      <c r="J55" s="58">
        <f t="shared" si="12"/>
        <v>10061654.939999999</v>
      </c>
      <c r="K55" s="17">
        <v>272.64317524099499</v>
      </c>
      <c r="L55" s="59">
        <f t="shared" si="13"/>
        <v>0.42461036627514342</v>
      </c>
      <c r="M55" s="60">
        <f t="shared" si="14"/>
        <v>0.18552698986692467</v>
      </c>
    </row>
    <row r="56" spans="1:13" x14ac:dyDescent="0.35">
      <c r="A56" s="56" t="s">
        <v>14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>
        <v>0</v>
      </c>
      <c r="L56" s="59">
        <f t="shared" si="13"/>
        <v>0</v>
      </c>
      <c r="M56" s="60">
        <f t="shared" si="14"/>
        <v>0</v>
      </c>
    </row>
    <row r="57" spans="1:13" x14ac:dyDescent="0.35">
      <c r="A57" s="56" t="s">
        <v>15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>
        <v>0</v>
      </c>
      <c r="L57" s="59">
        <f t="shared" si="13"/>
        <v>0</v>
      </c>
      <c r="M57" s="60">
        <f t="shared" si="14"/>
        <v>0</v>
      </c>
    </row>
    <row r="58" spans="1:13" x14ac:dyDescent="0.35">
      <c r="A58" s="56" t="s">
        <v>16</v>
      </c>
      <c r="B58" s="58">
        <f t="shared" si="9"/>
        <v>50760669</v>
      </c>
      <c r="C58" s="58">
        <f t="shared" si="8"/>
        <v>1578608</v>
      </c>
      <c r="D58" s="57">
        <f t="shared" si="8"/>
        <v>159054</v>
      </c>
      <c r="E58" s="58">
        <f t="shared" si="8"/>
        <v>7626</v>
      </c>
      <c r="F58" s="58">
        <f t="shared" si="10"/>
        <v>319.14110302161532</v>
      </c>
      <c r="G58" s="58">
        <f t="shared" si="10"/>
        <v>207.0034093889326</v>
      </c>
      <c r="H58" s="58">
        <f t="shared" si="11"/>
        <v>314.01054115670746</v>
      </c>
      <c r="I58" s="58">
        <f t="shared" si="12"/>
        <v>59568964</v>
      </c>
      <c r="J58" s="58">
        <f t="shared" si="12"/>
        <v>2128300</v>
      </c>
      <c r="K58" s="17">
        <v>321.16010046458365</v>
      </c>
      <c r="L58" s="59">
        <f t="shared" si="13"/>
        <v>-0.14786718466347679</v>
      </c>
      <c r="M58" s="60">
        <f t="shared" si="14"/>
        <v>-2.2261667304044875E-2</v>
      </c>
    </row>
    <row r="59" spans="1:13" s="64" customFormat="1" thickBot="1" x14ac:dyDescent="0.35">
      <c r="A59" s="61" t="s">
        <v>17</v>
      </c>
      <c r="B59" s="65">
        <f>SUM(B47:B58)</f>
        <v>68313297.439999998</v>
      </c>
      <c r="C59" s="65">
        <f>SUM(C47:C58)</f>
        <v>9328043.5899999999</v>
      </c>
      <c r="D59" s="65">
        <f>SUM(D47:D58)</f>
        <v>203114.21</v>
      </c>
      <c r="E59" s="65">
        <f>SUM(E47:E58)</f>
        <v>41845.620000000003</v>
      </c>
      <c r="F59" s="65">
        <f>IF(D59=0,0,B59/D59)</f>
        <v>336.32948398834333</v>
      </c>
      <c r="G59" s="65">
        <f>IF(E59=0,0,C59/E59)</f>
        <v>222.91565019230208</v>
      </c>
      <c r="H59" s="65">
        <f>IF(D59+E59=0,0,(B59+C59)/(D59+E59))</f>
        <v>316.9554005242411</v>
      </c>
      <c r="I59" s="65">
        <f>SUM(I47:I58)</f>
        <v>71889966.890000001</v>
      </c>
      <c r="J59" s="65">
        <f>SUM(J47:J58)</f>
        <v>12614771.42</v>
      </c>
      <c r="K59" s="72">
        <v>305.83522720980346</v>
      </c>
      <c r="L59" s="66">
        <f>IF(I59=0,0,(B59-I59)/I59)</f>
        <v>-4.9751997458459297E-2</v>
      </c>
      <c r="M59" s="67">
        <f>IF(K59=0,0,(H59-K59)/K59)</f>
        <v>3.6360014560419422E-2</v>
      </c>
    </row>
    <row r="62" spans="1:13" x14ac:dyDescent="0.35">
      <c r="I62" s="68"/>
    </row>
    <row r="64" spans="1:13" x14ac:dyDescent="0.3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4.4400000000000004" header="0.51181102362204722" footer="0.51181102362204722"/>
  <pageSetup paperSize="9" scale="88" orientation="landscape" r:id="rId1"/>
  <headerFooter alignWithMargins="0">
    <oddFooter>&amp;L&amp;9FORH.AVD./&amp;D/&amp;T/&amp;F</oddFooter>
  </headerFooter>
  <rowBreaks count="2" manualBreakCount="2">
    <brk id="14" max="16383" man="1"/>
    <brk id="2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2:M64"/>
  <sheetViews>
    <sheetView showZeros="0" topLeftCell="A7" zoomScale="84" zoomScaleNormal="84" workbookViewId="0">
      <selection activeCell="O21" sqref="O21"/>
    </sheetView>
  </sheetViews>
  <sheetFormatPr baseColWidth="10" defaultColWidth="9" defaultRowHeight="15.5" x14ac:dyDescent="0.35"/>
  <cols>
    <col min="1" max="1" width="20.58203125" style="41" customWidth="1"/>
    <col min="2" max="2" width="15.3320312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320312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" x14ac:dyDescent="0.4">
      <c r="A2" s="93" t="str">
        <f>"MÅLESTATISTIKK FOR TAKTEKKERE - 1. HALVÅR "&amp;FORS!$A$14</f>
        <v>MÅLESTATISTIKK FOR TAKTEKKERE - 1. HALVÅR 2021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6" thickBo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35">
      <c r="A4" s="43"/>
      <c r="B4" s="44" t="s">
        <v>3</v>
      </c>
      <c r="C4" s="45"/>
      <c r="D4" s="44" t="s">
        <v>4</v>
      </c>
      <c r="E4" s="45"/>
      <c r="F4" s="44" t="str">
        <f>"Fortjeneste 1. halvår  "&amp;FORS!$A$14-0</f>
        <v>Fortjeneste 1. halvår  2021</v>
      </c>
      <c r="G4" s="46"/>
      <c r="H4" s="45"/>
      <c r="I4" s="44" t="str">
        <f>" 1. halvår  "&amp;FORS!$A$14-1</f>
        <v xml:space="preserve"> 1. halvår  2020</v>
      </c>
      <c r="J4" s="46"/>
      <c r="K4" s="45"/>
      <c r="L4" s="44" t="s">
        <v>22</v>
      </c>
      <c r="M4" s="47"/>
    </row>
    <row r="5" spans="1:13" x14ac:dyDescent="0.35">
      <c r="A5" s="48"/>
      <c r="B5" s="49" t="s">
        <v>5</v>
      </c>
      <c r="C5" s="49" t="s">
        <v>5</v>
      </c>
      <c r="D5" s="49" t="s">
        <v>5</v>
      </c>
      <c r="E5" s="49" t="s">
        <v>5</v>
      </c>
      <c r="F5" s="49" t="s">
        <v>5</v>
      </c>
      <c r="G5" s="49" t="s">
        <v>5</v>
      </c>
      <c r="H5" s="50" t="s">
        <v>26</v>
      </c>
      <c r="I5" s="49" t="s">
        <v>5</v>
      </c>
      <c r="J5" s="49" t="s">
        <v>5</v>
      </c>
      <c r="K5" s="50" t="s">
        <v>24</v>
      </c>
      <c r="L5" s="49" t="s">
        <v>5</v>
      </c>
      <c r="M5" s="51" t="s">
        <v>24</v>
      </c>
    </row>
    <row r="6" spans="1:13" x14ac:dyDescent="0.35">
      <c r="A6" s="52"/>
      <c r="B6" s="53" t="s">
        <v>23</v>
      </c>
      <c r="C6" s="53" t="s">
        <v>25</v>
      </c>
      <c r="D6" s="53" t="s">
        <v>23</v>
      </c>
      <c r="E6" s="53" t="s">
        <v>25</v>
      </c>
      <c r="F6" s="53" t="s">
        <v>23</v>
      </c>
      <c r="G6" s="53" t="s">
        <v>25</v>
      </c>
      <c r="H6" s="54" t="s">
        <v>27</v>
      </c>
      <c r="I6" s="53" t="s">
        <v>23</v>
      </c>
      <c r="J6" s="53" t="s">
        <v>25</v>
      </c>
      <c r="K6" s="54" t="s">
        <v>21</v>
      </c>
      <c r="L6" s="53" t="s">
        <v>23</v>
      </c>
      <c r="M6" s="55" t="s">
        <v>21</v>
      </c>
    </row>
    <row r="7" spans="1:13" x14ac:dyDescent="0.35">
      <c r="A7" s="56" t="s">
        <v>19</v>
      </c>
      <c r="B7" s="85">
        <v>0</v>
      </c>
      <c r="C7" s="85"/>
      <c r="D7" s="85">
        <v>0</v>
      </c>
      <c r="E7" s="85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>
        <v>0</v>
      </c>
      <c r="J7" s="17"/>
      <c r="K7" s="17">
        <v>0</v>
      </c>
      <c r="L7" s="59">
        <f>IF(I7=0,0,(B7-I7)/I7)</f>
        <v>0</v>
      </c>
      <c r="M7" s="60">
        <f>IF(K7=0,0,(H7-K7)/K7)</f>
        <v>0</v>
      </c>
    </row>
    <row r="8" spans="1:13" x14ac:dyDescent="0.35">
      <c r="A8" s="56" t="s">
        <v>6</v>
      </c>
      <c r="B8" s="85"/>
      <c r="C8" s="85"/>
      <c r="D8" s="85"/>
      <c r="E8" s="85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>
        <v>262003.71</v>
      </c>
      <c r="J8" s="17"/>
      <c r="K8" s="17">
        <v>274.86750944187997</v>
      </c>
      <c r="L8" s="59">
        <f>IF(I8=0,0,(B8-I8)/I8)</f>
        <v>-1</v>
      </c>
      <c r="M8" s="60">
        <f t="shared" ref="M8:M18" si="2">IF(K8=0,0,(H8-K8)/K8)</f>
        <v>-1</v>
      </c>
    </row>
    <row r="9" spans="1:13" x14ac:dyDescent="0.35">
      <c r="A9" s="56" t="s">
        <v>20</v>
      </c>
      <c r="B9" s="85"/>
      <c r="C9" s="85"/>
      <c r="D9" s="85"/>
      <c r="E9" s="85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>
        <v>0</v>
      </c>
      <c r="L9" s="59">
        <f t="shared" ref="L9:L18" si="3">IF(I9=0,0,(B9-I9)/I9)</f>
        <v>0</v>
      </c>
      <c r="M9" s="60">
        <f t="shared" si="2"/>
        <v>0</v>
      </c>
    </row>
    <row r="10" spans="1:13" x14ac:dyDescent="0.35">
      <c r="A10" s="56" t="s">
        <v>7</v>
      </c>
      <c r="B10" s="85"/>
      <c r="C10" s="85"/>
      <c r="D10" s="85"/>
      <c r="E10" s="85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>
        <v>0</v>
      </c>
      <c r="L10" s="59">
        <f t="shared" si="3"/>
        <v>0</v>
      </c>
      <c r="M10" s="60">
        <f t="shared" si="2"/>
        <v>0</v>
      </c>
    </row>
    <row r="11" spans="1:13" x14ac:dyDescent="0.35">
      <c r="A11" s="56" t="s">
        <v>8</v>
      </c>
      <c r="B11" s="85">
        <v>1319617</v>
      </c>
      <c r="C11" s="85">
        <v>130636</v>
      </c>
      <c r="D11" s="85">
        <v>3498.9</v>
      </c>
      <c r="E11" s="85">
        <v>724.5</v>
      </c>
      <c r="F11" s="58">
        <f t="shared" si="0"/>
        <v>377.15196204521419</v>
      </c>
      <c r="G11" s="58">
        <f t="shared" si="0"/>
        <v>180.311939268461</v>
      </c>
      <c r="H11" s="58">
        <f t="shared" si="1"/>
        <v>343.38518728986128</v>
      </c>
      <c r="I11" s="17">
        <v>1210598</v>
      </c>
      <c r="J11" s="17">
        <v>136955</v>
      </c>
      <c r="K11" s="17">
        <v>355.22683537630155</v>
      </c>
      <c r="L11" s="59">
        <f t="shared" si="3"/>
        <v>9.0053841159493081E-2</v>
      </c>
      <c r="M11" s="60">
        <f t="shared" si="2"/>
        <v>-3.3335454721195514E-2</v>
      </c>
    </row>
    <row r="12" spans="1:13" x14ac:dyDescent="0.35">
      <c r="A12" s="56" t="s">
        <v>10</v>
      </c>
      <c r="B12" s="85"/>
      <c r="C12" s="85"/>
      <c r="D12" s="85"/>
      <c r="E12" s="85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>
        <v>0</v>
      </c>
      <c r="L12" s="59">
        <f t="shared" si="3"/>
        <v>0</v>
      </c>
      <c r="M12" s="60">
        <f t="shared" si="2"/>
        <v>0</v>
      </c>
    </row>
    <row r="13" spans="1:13" x14ac:dyDescent="0.35">
      <c r="A13" s="56" t="s">
        <v>11</v>
      </c>
      <c r="B13" s="85">
        <v>4461131.5</v>
      </c>
      <c r="C13" s="85"/>
      <c r="D13" s="85">
        <v>13747</v>
      </c>
      <c r="E13" s="85"/>
      <c r="F13" s="58">
        <f t="shared" si="0"/>
        <v>324.51673092311052</v>
      </c>
      <c r="G13" s="58">
        <f t="shared" si="0"/>
        <v>0</v>
      </c>
      <c r="H13" s="58">
        <f t="shared" si="1"/>
        <v>324.51673092311052</v>
      </c>
      <c r="I13" s="17">
        <v>4632594.24</v>
      </c>
      <c r="J13" s="17"/>
      <c r="K13" s="17">
        <v>288.6711266201396</v>
      </c>
      <c r="L13" s="59">
        <f t="shared" si="3"/>
        <v>-3.7012250829030133E-2</v>
      </c>
      <c r="M13" s="60">
        <f t="shared" si="2"/>
        <v>0.12417453980473739</v>
      </c>
    </row>
    <row r="14" spans="1:13" x14ac:dyDescent="0.35">
      <c r="A14" s="56" t="s">
        <v>12</v>
      </c>
      <c r="B14" s="85">
        <v>1412344.64</v>
      </c>
      <c r="C14" s="85">
        <v>51097</v>
      </c>
      <c r="D14" s="85">
        <v>3646.4</v>
      </c>
      <c r="E14" s="85">
        <v>268.81</v>
      </c>
      <c r="F14" s="58">
        <f t="shared" si="0"/>
        <v>387.3257569109258</v>
      </c>
      <c r="G14" s="58">
        <f t="shared" si="0"/>
        <v>190.08593430303932</v>
      </c>
      <c r="H14" s="58">
        <f t="shared" si="1"/>
        <v>373.78368976376743</v>
      </c>
      <c r="I14" s="17">
        <v>1191176</v>
      </c>
      <c r="J14" s="17"/>
      <c r="K14" s="17">
        <v>399.85767035918093</v>
      </c>
      <c r="L14" s="59">
        <f t="shared" si="3"/>
        <v>0.18567251187062189</v>
      </c>
      <c r="M14" s="60">
        <f t="shared" si="2"/>
        <v>-6.5208154121420198E-2</v>
      </c>
    </row>
    <row r="15" spans="1:13" x14ac:dyDescent="0.35">
      <c r="A15" s="56" t="s">
        <v>13</v>
      </c>
      <c r="B15" s="85">
        <v>1940638</v>
      </c>
      <c r="C15" s="85">
        <v>112035</v>
      </c>
      <c r="D15" s="85">
        <v>5011</v>
      </c>
      <c r="E15" s="85">
        <v>469</v>
      </c>
      <c r="F15" s="58">
        <f t="shared" si="0"/>
        <v>387.27559369387347</v>
      </c>
      <c r="G15" s="58">
        <f t="shared" si="0"/>
        <v>238.88059701492537</v>
      </c>
      <c r="H15" s="58">
        <f t="shared" si="1"/>
        <v>374.57536496350366</v>
      </c>
      <c r="I15" s="19">
        <v>3268824.26</v>
      </c>
      <c r="J15" s="17">
        <v>495868.81</v>
      </c>
      <c r="K15" s="17">
        <v>248.69157550535076</v>
      </c>
      <c r="L15" s="59">
        <f t="shared" si="3"/>
        <v>-0.40631926171521987</v>
      </c>
      <c r="M15" s="60">
        <f t="shared" si="2"/>
        <v>0.50618437396744242</v>
      </c>
    </row>
    <row r="16" spans="1:13" x14ac:dyDescent="0.35">
      <c r="A16" s="56" t="s">
        <v>14</v>
      </c>
      <c r="B16" s="85"/>
      <c r="C16" s="85"/>
      <c r="D16" s="85"/>
      <c r="E16" s="85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>
        <v>0</v>
      </c>
      <c r="L16" s="59">
        <f t="shared" si="3"/>
        <v>0</v>
      </c>
      <c r="M16" s="60">
        <f t="shared" si="2"/>
        <v>0</v>
      </c>
    </row>
    <row r="17" spans="1:13" x14ac:dyDescent="0.35">
      <c r="A17" s="56" t="s">
        <v>15</v>
      </c>
      <c r="B17" s="85"/>
      <c r="C17" s="85"/>
      <c r="D17" s="85"/>
      <c r="E17" s="85"/>
      <c r="F17" s="58">
        <f t="shared" si="0"/>
        <v>0</v>
      </c>
      <c r="G17" s="58">
        <f t="shared" si="0"/>
        <v>0</v>
      </c>
      <c r="H17" s="58">
        <f t="shared" si="1"/>
        <v>0</v>
      </c>
      <c r="I17" s="17"/>
      <c r="J17" s="17"/>
      <c r="K17" s="17">
        <v>0</v>
      </c>
      <c r="L17" s="59">
        <f t="shared" si="3"/>
        <v>0</v>
      </c>
      <c r="M17" s="60">
        <f t="shared" si="2"/>
        <v>0</v>
      </c>
    </row>
    <row r="18" spans="1:13" x14ac:dyDescent="0.35">
      <c r="A18" s="56" t="s">
        <v>16</v>
      </c>
      <c r="B18" s="85">
        <v>2870507.27</v>
      </c>
      <c r="C18" s="85">
        <v>515809.07</v>
      </c>
      <c r="D18" s="85">
        <v>7336.9</v>
      </c>
      <c r="E18" s="85">
        <v>2616.3000000000002</v>
      </c>
      <c r="F18" s="58">
        <f t="shared" si="0"/>
        <v>391.24252340906924</v>
      </c>
      <c r="G18" s="58">
        <f t="shared" si="0"/>
        <v>197.15211176088368</v>
      </c>
      <c r="H18" s="58">
        <f t="shared" si="1"/>
        <v>340.22388176666794</v>
      </c>
      <c r="I18" s="19">
        <v>3369047.7</v>
      </c>
      <c r="J18" s="17">
        <v>317516.03000000003</v>
      </c>
      <c r="K18" s="17">
        <v>330.70470146040407</v>
      </c>
      <c r="L18" s="59">
        <f t="shared" si="3"/>
        <v>-0.14797666117935943</v>
      </c>
      <c r="M18" s="60">
        <f t="shared" si="2"/>
        <v>2.8784532739410201E-2</v>
      </c>
    </row>
    <row r="19" spans="1:13" s="64" customFormat="1" thickBot="1" x14ac:dyDescent="0.35">
      <c r="A19" s="61" t="s">
        <v>17</v>
      </c>
      <c r="B19" s="31">
        <f>SUM(B7:B18)</f>
        <v>12004238.41</v>
      </c>
      <c r="C19" s="31">
        <f>SUM(C7:C18)</f>
        <v>809577.07000000007</v>
      </c>
      <c r="D19" s="31">
        <f>SUM(D7:D18)</f>
        <v>33240.200000000004</v>
      </c>
      <c r="E19" s="31">
        <f>SUM(E7:E18)</f>
        <v>4078.61</v>
      </c>
      <c r="F19" s="31">
        <f>IF(D19=0,0,B19/D19)</f>
        <v>361.13616674989919</v>
      </c>
      <c r="G19" s="31">
        <f>IF(E19=0,0,C19/E19)</f>
        <v>198.49337641990778</v>
      </c>
      <c r="H19" s="31">
        <f>IF(D19+E19=0,0,(B19+C19)/(D19+E19))</f>
        <v>343.36077382960491</v>
      </c>
      <c r="I19" s="31">
        <f>SUM(I7:I18)</f>
        <v>13934243.91</v>
      </c>
      <c r="J19" s="31">
        <f>SUM(J7:J18)</f>
        <v>950339.84000000008</v>
      </c>
      <c r="K19" s="32">
        <v>297.33903090934149</v>
      </c>
      <c r="L19" s="62">
        <f>IF(I19=0,0,(B19-I19)/I19)</f>
        <v>-0.13850808931332967</v>
      </c>
      <c r="M19" s="63">
        <f>IF(K19=0,0,(H19-K19)/K19)</f>
        <v>0.15477868068486247</v>
      </c>
    </row>
    <row r="22" spans="1:13" ht="20" x14ac:dyDescent="0.4">
      <c r="A22" s="93" t="str">
        <f>"MÅLESTATISTIKK FOR TAKTEKKERE - 2. HALVÅR "&amp;FORS!$A$14</f>
        <v>MÅLESTATISTIKK FOR TAKTEKKERE - 2. HALVÅR 2021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16" thickBot="1" x14ac:dyDescent="0.4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35">
      <c r="A24" s="43"/>
      <c r="B24" s="44" t="s">
        <v>3</v>
      </c>
      <c r="C24" s="45"/>
      <c r="D24" s="44" t="s">
        <v>4</v>
      </c>
      <c r="E24" s="45"/>
      <c r="F24" s="44" t="str">
        <f>"Fortjeneste 2. halvår  "&amp;FORS!$A$14-0</f>
        <v>Fortjeneste 2. halvår  2021</v>
      </c>
      <c r="G24" s="46"/>
      <c r="H24" s="45"/>
      <c r="I24" s="44" t="str">
        <f>" 2. halvår  "&amp;FORS!$A$14-1</f>
        <v xml:space="preserve"> 2. halvår  2020</v>
      </c>
      <c r="J24" s="46"/>
      <c r="K24" s="45"/>
      <c r="L24" s="44" t="s">
        <v>22</v>
      </c>
      <c r="M24" s="47"/>
    </row>
    <row r="25" spans="1:13" x14ac:dyDescent="0.35">
      <c r="A25" s="48"/>
      <c r="B25" s="49" t="s">
        <v>5</v>
      </c>
      <c r="C25" s="49" t="s">
        <v>5</v>
      </c>
      <c r="D25" s="49" t="s">
        <v>5</v>
      </c>
      <c r="E25" s="49" t="s">
        <v>5</v>
      </c>
      <c r="F25" s="49" t="s">
        <v>5</v>
      </c>
      <c r="G25" s="49" t="s">
        <v>5</v>
      </c>
      <c r="H25" s="50" t="s">
        <v>26</v>
      </c>
      <c r="I25" s="49" t="s">
        <v>5</v>
      </c>
      <c r="J25" s="49" t="s">
        <v>5</v>
      </c>
      <c r="K25" s="50" t="s">
        <v>24</v>
      </c>
      <c r="L25" s="49" t="s">
        <v>5</v>
      </c>
      <c r="M25" s="51" t="s">
        <v>24</v>
      </c>
    </row>
    <row r="26" spans="1:13" x14ac:dyDescent="0.35">
      <c r="A26" s="52"/>
      <c r="B26" s="53" t="s">
        <v>23</v>
      </c>
      <c r="C26" s="53" t="s">
        <v>25</v>
      </c>
      <c r="D26" s="53" t="s">
        <v>23</v>
      </c>
      <c r="E26" s="53" t="s">
        <v>25</v>
      </c>
      <c r="F26" s="53" t="s">
        <v>23</v>
      </c>
      <c r="G26" s="53" t="s">
        <v>25</v>
      </c>
      <c r="H26" s="54" t="s">
        <v>27</v>
      </c>
      <c r="I26" s="53" t="s">
        <v>23</v>
      </c>
      <c r="J26" s="53" t="s">
        <v>25</v>
      </c>
      <c r="K26" s="54" t="s">
        <v>21</v>
      </c>
      <c r="L26" s="53" t="s">
        <v>23</v>
      </c>
      <c r="M26" s="55" t="s">
        <v>21</v>
      </c>
    </row>
    <row r="27" spans="1:13" x14ac:dyDescent="0.35">
      <c r="A27" s="56" t="s">
        <v>19</v>
      </c>
      <c r="B27" s="85"/>
      <c r="C27" s="85"/>
      <c r="D27" s="85"/>
      <c r="E27" s="85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>
        <v>137045</v>
      </c>
      <c r="J27" s="17"/>
      <c r="K27" s="17">
        <v>257.12007504690433</v>
      </c>
      <c r="L27" s="59">
        <f>IF(I27=0,0,(B27-I27)/I27)</f>
        <v>-1</v>
      </c>
      <c r="M27" s="60">
        <f>IF(K27=0,0,(H27-K27)/K27)</f>
        <v>-1</v>
      </c>
    </row>
    <row r="28" spans="1:13" x14ac:dyDescent="0.35">
      <c r="A28" s="56" t="s">
        <v>6</v>
      </c>
      <c r="B28" s="85"/>
      <c r="C28" s="85"/>
      <c r="D28" s="85"/>
      <c r="E28" s="85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>
        <v>326745.87</v>
      </c>
      <c r="J28" s="17"/>
      <c r="K28" s="17">
        <v>261.56409702209413</v>
      </c>
      <c r="L28" s="59">
        <f t="shared" ref="L28:L39" si="6">IF(I28=0,0,(B28-I28)/I28)</f>
        <v>-1</v>
      </c>
      <c r="M28" s="60">
        <f t="shared" ref="M28:M39" si="7">IF(K28=0,0,(H28-K28)/K28)</f>
        <v>-1</v>
      </c>
    </row>
    <row r="29" spans="1:13" x14ac:dyDescent="0.35">
      <c r="A29" s="56" t="s">
        <v>20</v>
      </c>
      <c r="B29" s="85"/>
      <c r="C29" s="85"/>
      <c r="D29" s="85"/>
      <c r="E29" s="85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>
        <v>0</v>
      </c>
      <c r="L29" s="59">
        <f t="shared" si="6"/>
        <v>0</v>
      </c>
      <c r="M29" s="60">
        <f t="shared" si="7"/>
        <v>0</v>
      </c>
    </row>
    <row r="30" spans="1:13" x14ac:dyDescent="0.35">
      <c r="A30" s="56" t="s">
        <v>7</v>
      </c>
      <c r="B30" s="85"/>
      <c r="C30" s="85"/>
      <c r="D30" s="85"/>
      <c r="E30" s="85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>
        <v>0</v>
      </c>
      <c r="L30" s="59">
        <f t="shared" si="6"/>
        <v>0</v>
      </c>
      <c r="M30" s="60">
        <f t="shared" si="7"/>
        <v>0</v>
      </c>
    </row>
    <row r="31" spans="1:13" x14ac:dyDescent="0.35">
      <c r="A31" s="56" t="s">
        <v>8</v>
      </c>
      <c r="B31" s="85">
        <v>1293233</v>
      </c>
      <c r="C31" s="85">
        <v>48476</v>
      </c>
      <c r="D31" s="85">
        <v>2987.01</v>
      </c>
      <c r="E31" s="85">
        <v>279.2</v>
      </c>
      <c r="F31" s="58">
        <f t="shared" si="4"/>
        <v>432.95235034365464</v>
      </c>
      <c r="G31" s="58">
        <f t="shared" si="4"/>
        <v>173.6246418338109</v>
      </c>
      <c r="H31" s="58">
        <f t="shared" si="5"/>
        <v>410.78467091828145</v>
      </c>
      <c r="I31" s="17">
        <v>744563</v>
      </c>
      <c r="J31" s="17">
        <v>50985</v>
      </c>
      <c r="K31" s="17">
        <v>427.00230798132145</v>
      </c>
      <c r="L31" s="59">
        <f t="shared" si="6"/>
        <v>0.73690204858420305</v>
      </c>
      <c r="M31" s="60">
        <f t="shared" si="7"/>
        <v>-3.7980209380389152E-2</v>
      </c>
    </row>
    <row r="32" spans="1:13" x14ac:dyDescent="0.35">
      <c r="A32" s="56" t="s">
        <v>10</v>
      </c>
      <c r="B32" s="85"/>
      <c r="C32" s="85"/>
      <c r="D32" s="85"/>
      <c r="E32" s="85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>
        <v>0</v>
      </c>
      <c r="L32" s="59">
        <f t="shared" si="6"/>
        <v>0</v>
      </c>
      <c r="M32" s="60">
        <f t="shared" si="7"/>
        <v>0</v>
      </c>
    </row>
    <row r="33" spans="1:13" x14ac:dyDescent="0.35">
      <c r="A33" s="56" t="s">
        <v>11</v>
      </c>
      <c r="B33" s="85">
        <v>4016258.3999999994</v>
      </c>
      <c r="C33" s="85"/>
      <c r="D33" s="85">
        <v>11786</v>
      </c>
      <c r="E33" s="85"/>
      <c r="F33" s="58">
        <f t="shared" si="4"/>
        <v>340.76517902596294</v>
      </c>
      <c r="G33" s="58">
        <f t="shared" si="4"/>
        <v>0</v>
      </c>
      <c r="H33" s="58">
        <f t="shared" si="5"/>
        <v>340.76517902596294</v>
      </c>
      <c r="I33" s="17">
        <v>4022427.07</v>
      </c>
      <c r="J33" s="17"/>
      <c r="K33" s="17">
        <v>311.06852292939448</v>
      </c>
      <c r="L33" s="59">
        <f t="shared" si="6"/>
        <v>-1.5335691344182385E-3</v>
      </c>
      <c r="M33" s="60">
        <f t="shared" si="7"/>
        <v>9.5466605932702911E-2</v>
      </c>
    </row>
    <row r="34" spans="1:13" x14ac:dyDescent="0.35">
      <c r="A34" s="56" t="s">
        <v>12</v>
      </c>
      <c r="B34" s="85">
        <v>1103626</v>
      </c>
      <c r="C34" s="85">
        <v>57403</v>
      </c>
      <c r="D34" s="85">
        <v>2365.3000000000002</v>
      </c>
      <c r="E34" s="85">
        <v>366</v>
      </c>
      <c r="F34" s="58">
        <f t="shared" si="4"/>
        <v>466.59028453050348</v>
      </c>
      <c r="G34" s="58">
        <f t="shared" si="4"/>
        <v>156.83879781420765</v>
      </c>
      <c r="H34" s="58">
        <f t="shared" si="5"/>
        <v>425.0829275436605</v>
      </c>
      <c r="I34" s="17">
        <v>420459</v>
      </c>
      <c r="J34" s="17"/>
      <c r="K34" s="17">
        <v>373.07808340727593</v>
      </c>
      <c r="L34" s="59">
        <f t="shared" si="6"/>
        <v>1.6248124073928731</v>
      </c>
      <c r="M34" s="60">
        <f t="shared" si="7"/>
        <v>0.13939399404390301</v>
      </c>
    </row>
    <row r="35" spans="1:13" x14ac:dyDescent="0.35">
      <c r="A35" s="56" t="s">
        <v>13</v>
      </c>
      <c r="B35" s="85">
        <v>1951310.22</v>
      </c>
      <c r="C35" s="85">
        <v>588691</v>
      </c>
      <c r="D35" s="85">
        <v>4992.8</v>
      </c>
      <c r="E35" s="85">
        <v>4137.2</v>
      </c>
      <c r="F35" s="58">
        <f t="shared" si="4"/>
        <v>390.82483175773109</v>
      </c>
      <c r="G35" s="58">
        <f t="shared" si="4"/>
        <v>142.29212994295659</v>
      </c>
      <c r="H35" s="58">
        <f t="shared" si="5"/>
        <v>278.2038576122672</v>
      </c>
      <c r="I35" s="17">
        <v>3258692.57</v>
      </c>
      <c r="J35" s="17">
        <v>222188</v>
      </c>
      <c r="K35" s="17">
        <v>281.75799791972736</v>
      </c>
      <c r="L35" s="59">
        <f t="shared" si="6"/>
        <v>-0.40119843216753642</v>
      </c>
      <c r="M35" s="60">
        <f t="shared" si="7"/>
        <v>-1.2614159433631165E-2</v>
      </c>
    </row>
    <row r="36" spans="1:13" x14ac:dyDescent="0.35">
      <c r="A36" s="56" t="s">
        <v>14</v>
      </c>
      <c r="B36" s="85"/>
      <c r="C36" s="85"/>
      <c r="D36" s="85"/>
      <c r="E36" s="85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>
        <v>0</v>
      </c>
      <c r="L36" s="59">
        <f t="shared" si="6"/>
        <v>0</v>
      </c>
      <c r="M36" s="60">
        <f t="shared" si="7"/>
        <v>0</v>
      </c>
    </row>
    <row r="37" spans="1:13" x14ac:dyDescent="0.35">
      <c r="A37" s="56" t="s">
        <v>15</v>
      </c>
      <c r="B37" s="85"/>
      <c r="C37" s="85">
        <v>0</v>
      </c>
      <c r="D37" s="85"/>
      <c r="E37" s="85"/>
      <c r="F37" s="58">
        <f t="shared" si="4"/>
        <v>0</v>
      </c>
      <c r="G37" s="58">
        <f t="shared" si="4"/>
        <v>0</v>
      </c>
      <c r="H37" s="58">
        <f t="shared" si="5"/>
        <v>0</v>
      </c>
      <c r="I37" s="17"/>
      <c r="J37" s="17">
        <v>0</v>
      </c>
      <c r="K37" s="17">
        <v>0</v>
      </c>
      <c r="L37" s="59">
        <f t="shared" si="6"/>
        <v>0</v>
      </c>
      <c r="M37" s="60">
        <f t="shared" si="7"/>
        <v>0</v>
      </c>
    </row>
    <row r="38" spans="1:13" x14ac:dyDescent="0.35">
      <c r="A38" s="56" t="s">
        <v>16</v>
      </c>
      <c r="B38" s="85">
        <v>4315685.46</v>
      </c>
      <c r="C38" s="85">
        <v>388594.99</v>
      </c>
      <c r="D38" s="85">
        <v>10330.299999999999</v>
      </c>
      <c r="E38" s="85">
        <v>1730</v>
      </c>
      <c r="F38" s="58">
        <f t="shared" si="4"/>
        <v>417.7696155968365</v>
      </c>
      <c r="G38" s="58">
        <f t="shared" si="4"/>
        <v>224.62138150289016</v>
      </c>
      <c r="H38" s="58">
        <f t="shared" si="5"/>
        <v>390.06330273707954</v>
      </c>
      <c r="I38" s="17">
        <v>2821959.11</v>
      </c>
      <c r="J38" s="17">
        <v>207750.72</v>
      </c>
      <c r="K38" s="17">
        <v>379.19245922977763</v>
      </c>
      <c r="L38" s="59">
        <f t="shared" si="6"/>
        <v>0.5293224642082075</v>
      </c>
      <c r="M38" s="60">
        <f t="shared" si="7"/>
        <v>2.8668406353288146E-2</v>
      </c>
    </row>
    <row r="39" spans="1:13" s="64" customFormat="1" thickBot="1" x14ac:dyDescent="0.35">
      <c r="A39" s="61" t="s">
        <v>17</v>
      </c>
      <c r="B39" s="65">
        <f>SUM(B27:B38)</f>
        <v>12680113.079999998</v>
      </c>
      <c r="C39" s="65">
        <f>SUM(C27:C38)</f>
        <v>1083164.99</v>
      </c>
      <c r="D39" s="65">
        <f>SUM(D27:D38)</f>
        <v>32461.41</v>
      </c>
      <c r="E39" s="65">
        <f>SUM(E27:E38)</f>
        <v>6512.4</v>
      </c>
      <c r="F39" s="65">
        <f>IF(D39=0,0,B39/D39)</f>
        <v>390.62114307419171</v>
      </c>
      <c r="G39" s="65">
        <f>IF(E39=0,0,C39/E39)</f>
        <v>166.32347368097783</v>
      </c>
      <c r="H39" s="65">
        <f>IF(D39+E39=0,0,(B39+C39)/(D39+E39))</f>
        <v>353.14171414085507</v>
      </c>
      <c r="I39" s="65">
        <f>SUM(I27:I38)</f>
        <v>11731891.619999999</v>
      </c>
      <c r="J39" s="65">
        <f>SUM(J27:J38)</f>
        <v>480923.72</v>
      </c>
      <c r="K39" s="74">
        <v>320.98990705003109</v>
      </c>
      <c r="L39" s="66">
        <f t="shared" si="6"/>
        <v>8.0824260120466326E-2</v>
      </c>
      <c r="M39" s="67">
        <f t="shared" si="7"/>
        <v>0.10016454220105007</v>
      </c>
    </row>
    <row r="40" spans="1:13" x14ac:dyDescent="0.35">
      <c r="J40" s="68"/>
    </row>
    <row r="42" spans="1:13" ht="20" x14ac:dyDescent="0.4">
      <c r="A42" s="93" t="str">
        <f>"MÅLESTATISTIKK FOR TAKTEKKERE - GJENNOMSNITT HELE ÅRET  "&amp;FORS!$A$14</f>
        <v>MÅLESTATISTIKK FOR TAKTEKKERE - GJENNOMSNITT HELE ÅRET  2021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6" thickBot="1" x14ac:dyDescent="0.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35">
      <c r="A44" s="43"/>
      <c r="B44" s="44" t="s">
        <v>3</v>
      </c>
      <c r="C44" s="45"/>
      <c r="D44" s="44" t="s">
        <v>4</v>
      </c>
      <c r="E44" s="45"/>
      <c r="F44" s="44" t="str">
        <f>"Fortjeneste hele  "&amp;FORS!$A$14-0</f>
        <v>Fortjeneste hele  2021</v>
      </c>
      <c r="G44" s="46"/>
      <c r="H44" s="45"/>
      <c r="I44" s="44" t="str">
        <f>" Hele året  "&amp;FORS!$A$14-1</f>
        <v xml:space="preserve"> Hele året  2020</v>
      </c>
      <c r="J44" s="46"/>
      <c r="K44" s="45"/>
      <c r="L44" s="44" t="s">
        <v>22</v>
      </c>
      <c r="M44" s="47"/>
    </row>
    <row r="45" spans="1:13" x14ac:dyDescent="0.35">
      <c r="A45" s="48"/>
      <c r="B45" s="49" t="s">
        <v>5</v>
      </c>
      <c r="C45" s="49" t="s">
        <v>5</v>
      </c>
      <c r="D45" s="49" t="s">
        <v>5</v>
      </c>
      <c r="E45" s="49" t="s">
        <v>5</v>
      </c>
      <c r="F45" s="49" t="s">
        <v>5</v>
      </c>
      <c r="G45" s="49" t="s">
        <v>5</v>
      </c>
      <c r="H45" s="50" t="s">
        <v>26</v>
      </c>
      <c r="I45" s="49" t="s">
        <v>5</v>
      </c>
      <c r="J45" s="49" t="s">
        <v>5</v>
      </c>
      <c r="K45" s="50" t="s">
        <v>24</v>
      </c>
      <c r="L45" s="49" t="s">
        <v>5</v>
      </c>
      <c r="M45" s="51" t="s">
        <v>24</v>
      </c>
    </row>
    <row r="46" spans="1:13" x14ac:dyDescent="0.35">
      <c r="A46" s="52"/>
      <c r="B46" s="69" t="s">
        <v>23</v>
      </c>
      <c r="C46" s="69" t="s">
        <v>25</v>
      </c>
      <c r="D46" s="69" t="s">
        <v>23</v>
      </c>
      <c r="E46" s="69" t="s">
        <v>25</v>
      </c>
      <c r="F46" s="69" t="s">
        <v>23</v>
      </c>
      <c r="G46" s="69" t="s">
        <v>25</v>
      </c>
      <c r="H46" s="70" t="s">
        <v>27</v>
      </c>
      <c r="I46" s="69" t="s">
        <v>23</v>
      </c>
      <c r="J46" s="69" t="s">
        <v>25</v>
      </c>
      <c r="K46" s="70" t="s">
        <v>21</v>
      </c>
      <c r="L46" s="69" t="s">
        <v>23</v>
      </c>
      <c r="M46" s="71" t="s">
        <v>21</v>
      </c>
    </row>
    <row r="47" spans="1:13" x14ac:dyDescent="0.35">
      <c r="A47" s="56" t="s">
        <v>19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137045</v>
      </c>
      <c r="J47" s="58">
        <f>SUMIFS(J$7:J$19,$A$7:$A$19,$A47)+SUMIFS(J$27:J$39,$A$27:$A$39,$A47)</f>
        <v>0</v>
      </c>
      <c r="K47" s="17">
        <v>257.12007504690433</v>
      </c>
      <c r="L47" s="59">
        <f>IF(I47=0,0,(B47-I47)/I47)</f>
        <v>-1</v>
      </c>
      <c r="M47" s="60">
        <f>IF(K47=0,0,(H47-K47)/K47)</f>
        <v>-1</v>
      </c>
    </row>
    <row r="48" spans="1:13" x14ac:dyDescent="0.35">
      <c r="A48" s="56" t="s">
        <v>6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588749.57999999996</v>
      </c>
      <c r="J48" s="58">
        <f t="shared" si="12"/>
        <v>0</v>
      </c>
      <c r="K48" s="17">
        <v>267.32182164911001</v>
      </c>
      <c r="L48" s="59">
        <f t="shared" ref="L48:L58" si="13">IF(I48=0,0,(B48-I48)/I48)</f>
        <v>-1</v>
      </c>
      <c r="M48" s="60">
        <f t="shared" ref="M48:M58" si="14">IF(K48=0,0,(H48-K48)/K48)</f>
        <v>-1</v>
      </c>
    </row>
    <row r="49" spans="1:13" x14ac:dyDescent="0.35">
      <c r="A49" s="56" t="s">
        <v>20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>
        <v>0</v>
      </c>
      <c r="L49" s="59">
        <f t="shared" si="13"/>
        <v>0</v>
      </c>
      <c r="M49" s="60">
        <f t="shared" si="14"/>
        <v>0</v>
      </c>
    </row>
    <row r="50" spans="1:13" x14ac:dyDescent="0.35">
      <c r="A50" s="56" t="s">
        <v>7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>
        <v>0</v>
      </c>
      <c r="L50" s="59">
        <f t="shared" si="13"/>
        <v>0</v>
      </c>
      <c r="M50" s="60">
        <f t="shared" si="14"/>
        <v>0</v>
      </c>
    </row>
    <row r="51" spans="1:13" x14ac:dyDescent="0.35">
      <c r="A51" s="56" t="s">
        <v>8</v>
      </c>
      <c r="B51" s="58">
        <f t="shared" si="9"/>
        <v>2612850</v>
      </c>
      <c r="C51" s="58">
        <f t="shared" si="8"/>
        <v>179112</v>
      </c>
      <c r="D51" s="58">
        <f t="shared" si="8"/>
        <v>6485.91</v>
      </c>
      <c r="E51" s="58">
        <f t="shared" si="8"/>
        <v>1003.7</v>
      </c>
      <c r="F51" s="58">
        <f t="shared" si="10"/>
        <v>402.85017830959725</v>
      </c>
      <c r="G51" s="58">
        <f t="shared" si="10"/>
        <v>178.45172860416457</v>
      </c>
      <c r="H51" s="58">
        <f t="shared" si="11"/>
        <v>372.77802181956071</v>
      </c>
      <c r="I51" s="58">
        <f t="shared" si="12"/>
        <v>1955161</v>
      </c>
      <c r="J51" s="58">
        <f t="shared" si="12"/>
        <v>187940</v>
      </c>
      <c r="K51" s="17">
        <v>378.86734080543079</v>
      </c>
      <c r="L51" s="59">
        <f t="shared" si="13"/>
        <v>0.33638610835629396</v>
      </c>
      <c r="M51" s="60">
        <f t="shared" si="14"/>
        <v>-1.6072430452635081E-2</v>
      </c>
    </row>
    <row r="52" spans="1:13" x14ac:dyDescent="0.35">
      <c r="A52" s="56" t="s">
        <v>10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>
        <v>0</v>
      </c>
      <c r="L52" s="59">
        <f t="shared" si="13"/>
        <v>0</v>
      </c>
      <c r="M52" s="60">
        <f t="shared" si="14"/>
        <v>0</v>
      </c>
    </row>
    <row r="53" spans="1:13" x14ac:dyDescent="0.35">
      <c r="A53" s="56" t="s">
        <v>11</v>
      </c>
      <c r="B53" s="58">
        <f t="shared" si="9"/>
        <v>8477389.8999999985</v>
      </c>
      <c r="C53" s="58">
        <f t="shared" si="8"/>
        <v>0</v>
      </c>
      <c r="D53" s="58">
        <f t="shared" si="8"/>
        <v>25533</v>
      </c>
      <c r="E53" s="58">
        <f t="shared" si="8"/>
        <v>0</v>
      </c>
      <c r="F53" s="58">
        <f t="shared" si="10"/>
        <v>332.01699369443457</v>
      </c>
      <c r="G53" s="58">
        <f t="shared" si="10"/>
        <v>0</v>
      </c>
      <c r="H53" s="58">
        <f t="shared" si="11"/>
        <v>332.01699369443457</v>
      </c>
      <c r="I53" s="58">
        <f t="shared" si="12"/>
        <v>8655021.3100000005</v>
      </c>
      <c r="J53" s="58">
        <f t="shared" si="12"/>
        <v>0</v>
      </c>
      <c r="K53" s="17">
        <v>298.66528555160636</v>
      </c>
      <c r="L53" s="59">
        <f t="shared" si="13"/>
        <v>-2.0523509259852069E-2</v>
      </c>
      <c r="M53" s="60">
        <f t="shared" si="14"/>
        <v>0.11166918204514724</v>
      </c>
    </row>
    <row r="54" spans="1:13" x14ac:dyDescent="0.35">
      <c r="A54" s="56" t="s">
        <v>12</v>
      </c>
      <c r="B54" s="58">
        <f t="shared" si="9"/>
        <v>2515970.6399999997</v>
      </c>
      <c r="C54" s="58">
        <f t="shared" si="8"/>
        <v>108500</v>
      </c>
      <c r="D54" s="58">
        <f t="shared" si="8"/>
        <v>6011.7000000000007</v>
      </c>
      <c r="E54" s="58">
        <f t="shared" si="8"/>
        <v>634.80999999999995</v>
      </c>
      <c r="F54" s="58">
        <f t="shared" si="10"/>
        <v>418.51234093517633</v>
      </c>
      <c r="G54" s="58">
        <f t="shared" si="10"/>
        <v>170.91728233644713</v>
      </c>
      <c r="H54" s="58">
        <f t="shared" si="11"/>
        <v>394.86446872117841</v>
      </c>
      <c r="I54" s="58">
        <f t="shared" si="12"/>
        <v>1611635</v>
      </c>
      <c r="J54" s="58">
        <f t="shared" si="12"/>
        <v>0</v>
      </c>
      <c r="K54" s="17">
        <v>392.50730638090602</v>
      </c>
      <c r="L54" s="59">
        <f t="shared" si="13"/>
        <v>0.56112931277863765</v>
      </c>
      <c r="M54" s="60">
        <f t="shared" si="14"/>
        <v>6.0053973568199104E-3</v>
      </c>
    </row>
    <row r="55" spans="1:13" x14ac:dyDescent="0.35">
      <c r="A55" s="56" t="s">
        <v>13</v>
      </c>
      <c r="B55" s="58">
        <f t="shared" si="9"/>
        <v>3891948.2199999997</v>
      </c>
      <c r="C55" s="58">
        <f t="shared" si="8"/>
        <v>700726</v>
      </c>
      <c r="D55" s="58">
        <f t="shared" si="8"/>
        <v>10003.799999999999</v>
      </c>
      <c r="E55" s="58">
        <f t="shared" si="8"/>
        <v>4606.2</v>
      </c>
      <c r="F55" s="58">
        <f t="shared" si="10"/>
        <v>389.0469841460245</v>
      </c>
      <c r="G55" s="58">
        <f t="shared" si="10"/>
        <v>152.12669879727324</v>
      </c>
      <c r="H55" s="58">
        <f t="shared" si="11"/>
        <v>314.35141820670771</v>
      </c>
      <c r="I55" s="58">
        <f t="shared" si="12"/>
        <v>6527516.8300000001</v>
      </c>
      <c r="J55" s="58">
        <f t="shared" si="12"/>
        <v>718056.81</v>
      </c>
      <c r="K55" s="17">
        <v>263.5506368181463</v>
      </c>
      <c r="L55" s="59">
        <f t="shared" si="13"/>
        <v>-0.40376282109103351</v>
      </c>
      <c r="M55" s="60">
        <f t="shared" si="14"/>
        <v>0.19275529743308747</v>
      </c>
    </row>
    <row r="56" spans="1:13" x14ac:dyDescent="0.35">
      <c r="A56" s="56" t="s">
        <v>14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>
        <v>0</v>
      </c>
      <c r="L56" s="59">
        <f t="shared" si="13"/>
        <v>0</v>
      </c>
      <c r="M56" s="60">
        <f t="shared" si="14"/>
        <v>0</v>
      </c>
    </row>
    <row r="57" spans="1:13" x14ac:dyDescent="0.35">
      <c r="A57" s="56" t="s">
        <v>15</v>
      </c>
      <c r="B57" s="58">
        <f t="shared" si="9"/>
        <v>0</v>
      </c>
      <c r="C57" s="58">
        <f t="shared" si="8"/>
        <v>0</v>
      </c>
      <c r="D57" s="58">
        <f t="shared" si="8"/>
        <v>0</v>
      </c>
      <c r="E57" s="58">
        <f>SUMIFS(E$7:E$19,$A$7:$A$19,$A57)+SUMIFS(E$27:E$39,$A$27:$A$39,$A57)</f>
        <v>0</v>
      </c>
      <c r="F57" s="58">
        <f>IF(D57=0,0,B57/D57)</f>
        <v>0</v>
      </c>
      <c r="G57" s="58">
        <f t="shared" si="10"/>
        <v>0</v>
      </c>
      <c r="H57" s="58">
        <f t="shared" si="11"/>
        <v>0</v>
      </c>
      <c r="I57" s="58">
        <f t="shared" si="12"/>
        <v>0</v>
      </c>
      <c r="J57" s="58">
        <f t="shared" si="12"/>
        <v>0</v>
      </c>
      <c r="K57" s="17">
        <v>0</v>
      </c>
      <c r="L57" s="59">
        <f t="shared" si="13"/>
        <v>0</v>
      </c>
      <c r="M57" s="60">
        <f t="shared" si="14"/>
        <v>0</v>
      </c>
    </row>
    <row r="58" spans="1:13" x14ac:dyDescent="0.35">
      <c r="A58" s="56" t="s">
        <v>16</v>
      </c>
      <c r="B58" s="58">
        <f t="shared" si="9"/>
        <v>7186192.7300000004</v>
      </c>
      <c r="C58" s="58">
        <f t="shared" si="8"/>
        <v>904404.06</v>
      </c>
      <c r="D58" s="57">
        <f t="shared" si="8"/>
        <v>17667.199999999997</v>
      </c>
      <c r="E58" s="58">
        <f t="shared" si="8"/>
        <v>4346.3</v>
      </c>
      <c r="F58" s="58">
        <f t="shared" si="10"/>
        <v>406.75334688009428</v>
      </c>
      <c r="G58" s="58">
        <f t="shared" si="10"/>
        <v>208.08597197616365</v>
      </c>
      <c r="H58" s="58">
        <f t="shared" si="11"/>
        <v>367.52887046585062</v>
      </c>
      <c r="I58" s="58">
        <f t="shared" si="12"/>
        <v>6191006.8100000005</v>
      </c>
      <c r="J58" s="58">
        <f t="shared" si="12"/>
        <v>525266.75</v>
      </c>
      <c r="K58" s="17">
        <v>350.94832449379493</v>
      </c>
      <c r="L58" s="59">
        <f t="shared" si="13"/>
        <v>0.16074702395618909</v>
      </c>
      <c r="M58" s="60">
        <f t="shared" si="14"/>
        <v>4.7244978291237992E-2</v>
      </c>
    </row>
    <row r="59" spans="1:13" s="64" customFormat="1" thickBot="1" x14ac:dyDescent="0.35">
      <c r="A59" s="61" t="s">
        <v>17</v>
      </c>
      <c r="B59" s="65">
        <f>SUM(B47:B58)</f>
        <v>24684351.489999998</v>
      </c>
      <c r="C59" s="65">
        <f>SUM(C47:C58)</f>
        <v>1892742.06</v>
      </c>
      <c r="D59" s="65">
        <f>SUM(D47:D58)</f>
        <v>65701.61</v>
      </c>
      <c r="E59" s="65">
        <f>SUM(E47:E58)</f>
        <v>10591.01</v>
      </c>
      <c r="F59" s="65">
        <f>IF(D59=0,0,B59/D59)</f>
        <v>375.70390573381684</v>
      </c>
      <c r="G59" s="65">
        <f>IF(E59=0,0,C59/E59)</f>
        <v>178.71213982424717</v>
      </c>
      <c r="H59" s="65">
        <f>IF(D59+E59=0,0,(B59+C59)/(D59+E59))</f>
        <v>348.35733194114971</v>
      </c>
      <c r="I59" s="65">
        <f>SUM(I47:I58)</f>
        <v>25666135.530000001</v>
      </c>
      <c r="J59" s="65">
        <f>SUM(J47:J58)</f>
        <v>1431263.56</v>
      </c>
      <c r="K59" s="72">
        <v>307.55225729272422</v>
      </c>
      <c r="L59" s="66">
        <f>IF(I59=0,0,(B59-I59)/I59)</f>
        <v>-3.8252117809182425E-2</v>
      </c>
      <c r="M59" s="67">
        <f>IF(K59=0,0,(H59-K59)/K59)</f>
        <v>0.13267688232113267</v>
      </c>
    </row>
    <row r="62" spans="1:13" x14ac:dyDescent="0.35">
      <c r="I62" s="68"/>
    </row>
    <row r="64" spans="1:13" x14ac:dyDescent="0.3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19685039370078741" top="0.98425196850393704" bottom="3.8" header="0.51181102362204722" footer="0.51181102362204722"/>
  <pageSetup paperSize="9" scale="85" orientation="landscape" r:id="rId1"/>
  <headerFooter alignWithMargins="0">
    <oddFooter>&amp;L&amp;9FORH.AVD./&amp;D/&amp;T/&amp;F</oddFooter>
  </headerFooter>
  <rowBreaks count="2" manualBreakCount="2">
    <brk id="19" max="16383" man="1"/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pageSetUpPr fitToPage="1"/>
  </sheetPr>
  <dimension ref="A2:M64"/>
  <sheetViews>
    <sheetView showZeros="0" zoomScale="85" zoomScaleNormal="85" zoomScaleSheetLayoutView="100" zoomScalePageLayoutView="50" workbookViewId="0">
      <selection activeCell="B27" sqref="B27:E38"/>
    </sheetView>
  </sheetViews>
  <sheetFormatPr baseColWidth="10" defaultColWidth="9" defaultRowHeight="15.5" x14ac:dyDescent="0.35"/>
  <cols>
    <col min="1" max="1" width="20.58203125" style="41" customWidth="1"/>
    <col min="2" max="2" width="15.33203125" style="40" customWidth="1"/>
    <col min="3" max="3" width="11.75" style="40" customWidth="1"/>
    <col min="4" max="4" width="12.25" style="40" customWidth="1"/>
    <col min="5" max="5" width="10.75" style="40" customWidth="1"/>
    <col min="6" max="8" width="10" style="40" customWidth="1"/>
    <col min="9" max="9" width="13.83203125" style="40" bestFit="1" customWidth="1"/>
    <col min="10" max="10" width="11.75" style="40" bestFit="1" customWidth="1"/>
    <col min="11" max="11" width="9.25" style="40" customWidth="1"/>
    <col min="12" max="13" width="10" style="40" customWidth="1"/>
    <col min="14" max="16384" width="9" style="40"/>
  </cols>
  <sheetData>
    <row r="2" spans="1:13" ht="20" x14ac:dyDescent="0.4">
      <c r="A2" s="93" t="str">
        <f>"MÅLESTATISTIKK FOR MURERE - 1. HALVÅR "&amp;FORS!$A$14</f>
        <v>MÅLESTATISTIKK FOR MURERE - 1. HALVÅR 2021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16" thickBot="1" x14ac:dyDescent="0.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35">
      <c r="A4" s="43"/>
      <c r="B4" s="44" t="s">
        <v>3</v>
      </c>
      <c r="C4" s="45"/>
      <c r="D4" s="44" t="s">
        <v>4</v>
      </c>
      <c r="E4" s="45"/>
      <c r="F4" s="44" t="str">
        <f>"Fortjeneste 1. halvår  "&amp;FORS!$A$14-0</f>
        <v>Fortjeneste 1. halvår  2021</v>
      </c>
      <c r="G4" s="46"/>
      <c r="H4" s="45"/>
      <c r="I4" s="44" t="str">
        <f>" 1. halvår  "&amp;FORS!$A$14-1</f>
        <v xml:space="preserve"> 1. halvår  2020</v>
      </c>
      <c r="J4" s="46"/>
      <c r="K4" s="45"/>
      <c r="L4" s="44" t="s">
        <v>22</v>
      </c>
      <c r="M4" s="47"/>
    </row>
    <row r="5" spans="1:13" x14ac:dyDescent="0.35">
      <c r="A5" s="48"/>
      <c r="B5" s="49" t="s">
        <v>5</v>
      </c>
      <c r="C5" s="49" t="s">
        <v>5</v>
      </c>
      <c r="D5" s="49" t="s">
        <v>5</v>
      </c>
      <c r="E5" s="49" t="s">
        <v>5</v>
      </c>
      <c r="F5" s="49" t="s">
        <v>5</v>
      </c>
      <c r="G5" s="49" t="s">
        <v>5</v>
      </c>
      <c r="H5" s="50" t="s">
        <v>26</v>
      </c>
      <c r="I5" s="49" t="s">
        <v>5</v>
      </c>
      <c r="J5" s="49" t="s">
        <v>5</v>
      </c>
      <c r="K5" s="50" t="s">
        <v>24</v>
      </c>
      <c r="L5" s="49" t="s">
        <v>5</v>
      </c>
      <c r="M5" s="51" t="s">
        <v>24</v>
      </c>
    </row>
    <row r="6" spans="1:13" x14ac:dyDescent="0.35">
      <c r="A6" s="52"/>
      <c r="B6" s="53" t="s">
        <v>23</v>
      </c>
      <c r="C6" s="53" t="s">
        <v>25</v>
      </c>
      <c r="D6" s="53" t="s">
        <v>23</v>
      </c>
      <c r="E6" s="53" t="s">
        <v>25</v>
      </c>
      <c r="F6" s="53" t="s">
        <v>23</v>
      </c>
      <c r="G6" s="53" t="s">
        <v>25</v>
      </c>
      <c r="H6" s="54" t="s">
        <v>27</v>
      </c>
      <c r="I6" s="53" t="s">
        <v>23</v>
      </c>
      <c r="J6" s="53" t="s">
        <v>25</v>
      </c>
      <c r="K6" s="54" t="s">
        <v>21</v>
      </c>
      <c r="L6" s="53" t="s">
        <v>23</v>
      </c>
      <c r="M6" s="55" t="s">
        <v>21</v>
      </c>
    </row>
    <row r="7" spans="1:13" x14ac:dyDescent="0.35">
      <c r="A7" s="56" t="s">
        <v>19</v>
      </c>
      <c r="B7" s="19"/>
      <c r="C7" s="19"/>
      <c r="D7" s="19"/>
      <c r="E7" s="19"/>
      <c r="F7" s="58">
        <f>IF(D7=0,0,B7/D7)</f>
        <v>0</v>
      </c>
      <c r="G7" s="58">
        <f>IF(E7=0,0,C7/E7)</f>
        <v>0</v>
      </c>
      <c r="H7" s="58">
        <f>IF(D7+E7=0,0,(B7+C7)/(D7+E7))</f>
        <v>0</v>
      </c>
      <c r="I7" s="17"/>
      <c r="J7" s="17"/>
      <c r="K7" s="17">
        <v>0</v>
      </c>
      <c r="L7" s="59">
        <f>IF(I7=0,0,(B7-I7)/I7)</f>
        <v>0</v>
      </c>
      <c r="M7" s="60">
        <f>IF(K7=0,0,(H7-K7)/K7)</f>
        <v>0</v>
      </c>
    </row>
    <row r="8" spans="1:13" x14ac:dyDescent="0.35">
      <c r="A8" s="56" t="s">
        <v>6</v>
      </c>
      <c r="B8" s="19"/>
      <c r="C8" s="19"/>
      <c r="D8" s="19"/>
      <c r="E8" s="19"/>
      <c r="F8" s="58">
        <f t="shared" ref="F8:G18" si="0">IF(D8=0,0,B8/D8)</f>
        <v>0</v>
      </c>
      <c r="G8" s="58">
        <f t="shared" si="0"/>
        <v>0</v>
      </c>
      <c r="H8" s="58">
        <f t="shared" ref="H8:H18" si="1">IF(D8+E8=0,0,(B8+C8)/(D8+E8))</f>
        <v>0</v>
      </c>
      <c r="I8" s="17"/>
      <c r="J8" s="17"/>
      <c r="K8" s="17">
        <v>0</v>
      </c>
      <c r="L8" s="59">
        <f t="shared" ref="L8:L18" si="2">IF(I8=0,0,(B8-I8)/I8)</f>
        <v>0</v>
      </c>
      <c r="M8" s="60">
        <f t="shared" ref="M8:M18" si="3">IF(K8=0,0,(H8-K8)/K8)</f>
        <v>0</v>
      </c>
    </row>
    <row r="9" spans="1:13" x14ac:dyDescent="0.35">
      <c r="A9" s="56" t="s">
        <v>20</v>
      </c>
      <c r="B9" s="19"/>
      <c r="C9" s="19"/>
      <c r="D9" s="19"/>
      <c r="E9" s="19"/>
      <c r="F9" s="58">
        <f t="shared" si="0"/>
        <v>0</v>
      </c>
      <c r="G9" s="58">
        <f t="shared" si="0"/>
        <v>0</v>
      </c>
      <c r="H9" s="58">
        <f t="shared" si="1"/>
        <v>0</v>
      </c>
      <c r="I9" s="17"/>
      <c r="J9" s="17"/>
      <c r="K9" s="17">
        <v>0</v>
      </c>
      <c r="L9" s="59">
        <f t="shared" si="2"/>
        <v>0</v>
      </c>
      <c r="M9" s="60">
        <f t="shared" si="3"/>
        <v>0</v>
      </c>
    </row>
    <row r="10" spans="1:13" x14ac:dyDescent="0.35">
      <c r="A10" s="56" t="s">
        <v>7</v>
      </c>
      <c r="B10" s="19"/>
      <c r="C10" s="19"/>
      <c r="D10" s="19"/>
      <c r="E10" s="19"/>
      <c r="F10" s="58">
        <f t="shared" si="0"/>
        <v>0</v>
      </c>
      <c r="G10" s="58">
        <f t="shared" si="0"/>
        <v>0</v>
      </c>
      <c r="H10" s="58">
        <f t="shared" si="1"/>
        <v>0</v>
      </c>
      <c r="I10" s="17"/>
      <c r="J10" s="17"/>
      <c r="K10" s="17">
        <v>0</v>
      </c>
      <c r="L10" s="59">
        <f t="shared" si="2"/>
        <v>0</v>
      </c>
      <c r="M10" s="60">
        <f t="shared" si="3"/>
        <v>0</v>
      </c>
    </row>
    <row r="11" spans="1:13" x14ac:dyDescent="0.35">
      <c r="A11" s="56" t="s">
        <v>8</v>
      </c>
      <c r="B11" s="19"/>
      <c r="C11" s="19"/>
      <c r="D11" s="19"/>
      <c r="E11" s="19"/>
      <c r="F11" s="58">
        <f t="shared" si="0"/>
        <v>0</v>
      </c>
      <c r="G11" s="58">
        <f t="shared" si="0"/>
        <v>0</v>
      </c>
      <c r="H11" s="58">
        <f t="shared" si="1"/>
        <v>0</v>
      </c>
      <c r="I11" s="17"/>
      <c r="J11" s="17"/>
      <c r="K11" s="17">
        <v>0</v>
      </c>
      <c r="L11" s="59">
        <f t="shared" si="2"/>
        <v>0</v>
      </c>
      <c r="M11" s="60">
        <f t="shared" si="3"/>
        <v>0</v>
      </c>
    </row>
    <row r="12" spans="1:13" x14ac:dyDescent="0.35">
      <c r="A12" s="56" t="s">
        <v>10</v>
      </c>
      <c r="B12" s="19"/>
      <c r="C12" s="19"/>
      <c r="D12" s="19"/>
      <c r="E12" s="19"/>
      <c r="F12" s="58">
        <f t="shared" si="0"/>
        <v>0</v>
      </c>
      <c r="G12" s="58">
        <f t="shared" si="0"/>
        <v>0</v>
      </c>
      <c r="H12" s="58">
        <f t="shared" si="1"/>
        <v>0</v>
      </c>
      <c r="I12" s="17"/>
      <c r="J12" s="17"/>
      <c r="K12" s="17">
        <v>0</v>
      </c>
      <c r="L12" s="59">
        <f t="shared" si="2"/>
        <v>0</v>
      </c>
      <c r="M12" s="60">
        <f t="shared" si="3"/>
        <v>0</v>
      </c>
    </row>
    <row r="13" spans="1:13" x14ac:dyDescent="0.35">
      <c r="A13" s="56" t="s">
        <v>11</v>
      </c>
      <c r="B13" s="19"/>
      <c r="C13" s="19"/>
      <c r="D13" s="19"/>
      <c r="E13" s="19"/>
      <c r="F13" s="58">
        <f t="shared" si="0"/>
        <v>0</v>
      </c>
      <c r="G13" s="58">
        <f t="shared" si="0"/>
        <v>0</v>
      </c>
      <c r="H13" s="58">
        <f t="shared" si="1"/>
        <v>0</v>
      </c>
      <c r="I13" s="17">
        <v>759319.41</v>
      </c>
      <c r="J13" s="17"/>
      <c r="K13" s="17">
        <v>323.18340497978295</v>
      </c>
      <c r="L13" s="59">
        <f t="shared" si="2"/>
        <v>-1</v>
      </c>
      <c r="M13" s="60">
        <f t="shared" si="3"/>
        <v>-1</v>
      </c>
    </row>
    <row r="14" spans="1:13" x14ac:dyDescent="0.35">
      <c r="A14" s="56" t="s">
        <v>12</v>
      </c>
      <c r="B14" s="19"/>
      <c r="C14" s="19"/>
      <c r="D14" s="19"/>
      <c r="E14" s="19"/>
      <c r="F14" s="58">
        <f t="shared" si="0"/>
        <v>0</v>
      </c>
      <c r="G14" s="58">
        <f t="shared" si="0"/>
        <v>0</v>
      </c>
      <c r="H14" s="58">
        <f t="shared" si="1"/>
        <v>0</v>
      </c>
      <c r="I14" s="17"/>
      <c r="J14" s="17"/>
      <c r="K14" s="17">
        <v>0</v>
      </c>
      <c r="L14" s="59">
        <f t="shared" si="2"/>
        <v>0</v>
      </c>
      <c r="M14" s="60">
        <f t="shared" si="3"/>
        <v>0</v>
      </c>
    </row>
    <row r="15" spans="1:13" x14ac:dyDescent="0.35">
      <c r="A15" s="56" t="s">
        <v>13</v>
      </c>
      <c r="B15" s="19">
        <v>1941137</v>
      </c>
      <c r="C15" s="19">
        <v>586367</v>
      </c>
      <c r="D15" s="19">
        <v>6740</v>
      </c>
      <c r="E15" s="19">
        <v>2561</v>
      </c>
      <c r="F15" s="58">
        <f t="shared" si="0"/>
        <v>288.0025222551929</v>
      </c>
      <c r="G15" s="58">
        <f t="shared" si="0"/>
        <v>228.96017180788755</v>
      </c>
      <c r="H15" s="58">
        <f t="shared" si="1"/>
        <v>271.74540372003008</v>
      </c>
      <c r="I15" s="19">
        <v>1553467.15</v>
      </c>
      <c r="J15" s="17"/>
      <c r="K15" s="17">
        <v>286.78528770517073</v>
      </c>
      <c r="L15" s="59">
        <f t="shared" si="2"/>
        <v>0.2495513664386145</v>
      </c>
      <c r="M15" s="60">
        <f t="shared" si="3"/>
        <v>-5.2443010955995698E-2</v>
      </c>
    </row>
    <row r="16" spans="1:13" x14ac:dyDescent="0.35">
      <c r="A16" s="56" t="s">
        <v>14</v>
      </c>
      <c r="B16" s="19"/>
      <c r="C16" s="19"/>
      <c r="D16" s="19"/>
      <c r="E16" s="19"/>
      <c r="F16" s="58">
        <f t="shared" si="0"/>
        <v>0</v>
      </c>
      <c r="G16" s="58">
        <f t="shared" si="0"/>
        <v>0</v>
      </c>
      <c r="H16" s="58">
        <f t="shared" si="1"/>
        <v>0</v>
      </c>
      <c r="I16" s="17"/>
      <c r="J16" s="17"/>
      <c r="K16" s="17">
        <v>0</v>
      </c>
      <c r="L16" s="59">
        <f t="shared" si="2"/>
        <v>0</v>
      </c>
      <c r="M16" s="60">
        <f t="shared" si="3"/>
        <v>0</v>
      </c>
    </row>
    <row r="17" spans="1:13" x14ac:dyDescent="0.35">
      <c r="A17" s="56" t="s">
        <v>15</v>
      </c>
      <c r="B17" s="19">
        <v>407970</v>
      </c>
      <c r="C17" s="19">
        <v>0</v>
      </c>
      <c r="D17" s="19">
        <v>1138.5</v>
      </c>
      <c r="E17" s="19"/>
      <c r="F17" s="58">
        <f t="shared" si="0"/>
        <v>358.33992094861662</v>
      </c>
      <c r="G17" s="58">
        <f t="shared" si="0"/>
        <v>0</v>
      </c>
      <c r="H17" s="58">
        <f t="shared" si="1"/>
        <v>358.33992094861662</v>
      </c>
      <c r="I17" s="17">
        <v>1433240</v>
      </c>
      <c r="J17" s="17">
        <v>0</v>
      </c>
      <c r="K17" s="17">
        <v>326.40400819858803</v>
      </c>
      <c r="L17" s="59">
        <f t="shared" si="2"/>
        <v>-0.7153512321732578</v>
      </c>
      <c r="M17" s="60">
        <f t="shared" si="3"/>
        <v>9.784166844727718E-2</v>
      </c>
    </row>
    <row r="18" spans="1:13" x14ac:dyDescent="0.35">
      <c r="A18" s="56" t="s">
        <v>16</v>
      </c>
      <c r="B18" s="19">
        <v>16111664</v>
      </c>
      <c r="C18" s="19">
        <v>471588</v>
      </c>
      <c r="D18" s="19">
        <v>48254</v>
      </c>
      <c r="E18" s="19">
        <v>2027</v>
      </c>
      <c r="F18" s="58">
        <f t="shared" si="0"/>
        <v>333.89281717577819</v>
      </c>
      <c r="G18" s="58">
        <f t="shared" si="0"/>
        <v>232.65318204242723</v>
      </c>
      <c r="H18" s="58">
        <f t="shared" si="1"/>
        <v>329.8114993735208</v>
      </c>
      <c r="I18" s="19">
        <v>12114296</v>
      </c>
      <c r="J18" s="17">
        <v>337216</v>
      </c>
      <c r="K18" s="17">
        <v>327.17200063061642</v>
      </c>
      <c r="L18" s="59">
        <f t="shared" si="2"/>
        <v>0.32997113493016844</v>
      </c>
      <c r="M18" s="60">
        <f t="shared" si="3"/>
        <v>8.0676180657782669E-3</v>
      </c>
    </row>
    <row r="19" spans="1:13" s="64" customFormat="1" thickBot="1" x14ac:dyDescent="0.35">
      <c r="A19" s="61" t="s">
        <v>17</v>
      </c>
      <c r="B19" s="31">
        <f>SUM(B7:B18)</f>
        <v>18460771</v>
      </c>
      <c r="C19" s="31">
        <f>SUM(C7:C18)</f>
        <v>1057955</v>
      </c>
      <c r="D19" s="31">
        <f>SUM(D7:D18)</f>
        <v>56132.5</v>
      </c>
      <c r="E19" s="31">
        <f>SUM(E7:E18)</f>
        <v>4588</v>
      </c>
      <c r="F19" s="31">
        <f>IF(D19=0,0,B19/D19)</f>
        <v>328.8784750367434</v>
      </c>
      <c r="G19" s="31">
        <f>IF(E19=0,0,C19/E19)</f>
        <v>230.59176111595465</v>
      </c>
      <c r="H19" s="31">
        <f>IF(D19+E19=0,0,(B19+C19)/(D19+E19))</f>
        <v>321.45199726616215</v>
      </c>
      <c r="I19" s="31">
        <f>SUM(I7:I18)</f>
        <v>15860322.560000001</v>
      </c>
      <c r="J19" s="31">
        <f>SUM(J7:J18)</f>
        <v>337216</v>
      </c>
      <c r="K19" s="32">
        <v>322.56162729588755</v>
      </c>
      <c r="L19" s="62">
        <f>IF(I19=0,0,(B19-I19)/I19)</f>
        <v>0.16395936653636378</v>
      </c>
      <c r="M19" s="63">
        <f>IF(K19=0,0,(H19-K19)/K19)</f>
        <v>-3.4400559019611004E-3</v>
      </c>
    </row>
    <row r="22" spans="1:13" ht="20" x14ac:dyDescent="0.4">
      <c r="A22" s="93" t="str">
        <f>"MÅLESTATISTIKK FOR MURERE - 2. HALVÅR "&amp;FORS!$A$14</f>
        <v>MÅLESTATISTIKK FOR MURERE - 2. HALVÅR 2021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16" thickBot="1" x14ac:dyDescent="0.4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3" x14ac:dyDescent="0.35">
      <c r="A24" s="43"/>
      <c r="B24" s="44" t="s">
        <v>3</v>
      </c>
      <c r="C24" s="45"/>
      <c r="D24" s="44" t="s">
        <v>4</v>
      </c>
      <c r="E24" s="45"/>
      <c r="F24" s="44" t="str">
        <f>"Fortjeneste 2. halvår  "&amp;FORS!$A$14-0</f>
        <v>Fortjeneste 2. halvår  2021</v>
      </c>
      <c r="G24" s="46"/>
      <c r="H24" s="45"/>
      <c r="I24" s="44" t="str">
        <f>" 2. halvår  "&amp;FORS!$A$14-1</f>
        <v xml:space="preserve"> 2. halvår  2020</v>
      </c>
      <c r="J24" s="46"/>
      <c r="K24" s="45"/>
      <c r="L24" s="44" t="s">
        <v>22</v>
      </c>
      <c r="M24" s="47"/>
    </row>
    <row r="25" spans="1:13" x14ac:dyDescent="0.35">
      <c r="A25" s="48"/>
      <c r="B25" s="49" t="s">
        <v>5</v>
      </c>
      <c r="C25" s="49" t="s">
        <v>5</v>
      </c>
      <c r="D25" s="49" t="s">
        <v>5</v>
      </c>
      <c r="E25" s="49" t="s">
        <v>5</v>
      </c>
      <c r="F25" s="49" t="s">
        <v>5</v>
      </c>
      <c r="G25" s="49" t="s">
        <v>5</v>
      </c>
      <c r="H25" s="50" t="s">
        <v>26</v>
      </c>
      <c r="I25" s="49" t="s">
        <v>5</v>
      </c>
      <c r="J25" s="49" t="s">
        <v>5</v>
      </c>
      <c r="K25" s="50" t="s">
        <v>24</v>
      </c>
      <c r="L25" s="49" t="s">
        <v>5</v>
      </c>
      <c r="M25" s="51" t="s">
        <v>24</v>
      </c>
    </row>
    <row r="26" spans="1:13" x14ac:dyDescent="0.35">
      <c r="A26" s="52"/>
      <c r="B26" s="53" t="s">
        <v>23</v>
      </c>
      <c r="C26" s="53" t="s">
        <v>25</v>
      </c>
      <c r="D26" s="53" t="s">
        <v>23</v>
      </c>
      <c r="E26" s="53" t="s">
        <v>25</v>
      </c>
      <c r="F26" s="53" t="s">
        <v>23</v>
      </c>
      <c r="G26" s="53" t="s">
        <v>25</v>
      </c>
      <c r="H26" s="54" t="s">
        <v>27</v>
      </c>
      <c r="I26" s="53" t="s">
        <v>23</v>
      </c>
      <c r="J26" s="53" t="s">
        <v>25</v>
      </c>
      <c r="K26" s="54" t="s">
        <v>21</v>
      </c>
      <c r="L26" s="53" t="s">
        <v>23</v>
      </c>
      <c r="M26" s="55" t="s">
        <v>21</v>
      </c>
    </row>
    <row r="27" spans="1:13" x14ac:dyDescent="0.35">
      <c r="A27" s="56" t="s">
        <v>19</v>
      </c>
      <c r="B27" s="19"/>
      <c r="C27" s="19"/>
      <c r="D27" s="19"/>
      <c r="E27" s="19"/>
      <c r="F27" s="58">
        <f t="shared" ref="F27:G38" si="4">IF(D27=0,0,B27/D27)</f>
        <v>0</v>
      </c>
      <c r="G27" s="58">
        <f t="shared" si="4"/>
        <v>0</v>
      </c>
      <c r="H27" s="58">
        <f>IF(D27+E27=0,0,(B27+C27)/(D27+E27))</f>
        <v>0</v>
      </c>
      <c r="I27" s="17"/>
      <c r="J27" s="17"/>
      <c r="K27" s="17">
        <v>0</v>
      </c>
      <c r="L27" s="59">
        <f>IF(I27=0,0,(B27-I27)/I27)</f>
        <v>0</v>
      </c>
      <c r="M27" s="60">
        <f>IF(K27=0,0,(H27-K27)/K27)</f>
        <v>0</v>
      </c>
    </row>
    <row r="28" spans="1:13" x14ac:dyDescent="0.35">
      <c r="A28" s="56" t="s">
        <v>6</v>
      </c>
      <c r="B28" s="19"/>
      <c r="C28" s="19"/>
      <c r="D28" s="19"/>
      <c r="E28" s="19"/>
      <c r="F28" s="58">
        <f t="shared" si="4"/>
        <v>0</v>
      </c>
      <c r="G28" s="58">
        <f t="shared" si="4"/>
        <v>0</v>
      </c>
      <c r="H28" s="58">
        <f t="shared" ref="H28:H38" si="5">IF(D28+E28=0,0,(B28+C28)/(D28+E28))</f>
        <v>0</v>
      </c>
      <c r="I28" s="19">
        <v>165664.82</v>
      </c>
      <c r="J28" s="17"/>
      <c r="K28" s="17">
        <v>366.51508849557524</v>
      </c>
      <c r="L28" s="59">
        <f t="shared" ref="L28:L39" si="6">IF(I28=0,0,(B28-I28)/I28)</f>
        <v>-1</v>
      </c>
      <c r="M28" s="60">
        <f t="shared" ref="M28:M39" si="7">IF(K28=0,0,(H28-K28)/K28)</f>
        <v>-1</v>
      </c>
    </row>
    <row r="29" spans="1:13" x14ac:dyDescent="0.35">
      <c r="A29" s="56" t="s">
        <v>20</v>
      </c>
      <c r="B29" s="19"/>
      <c r="C29" s="19"/>
      <c r="D29" s="19"/>
      <c r="E29" s="19"/>
      <c r="F29" s="58">
        <f t="shared" si="4"/>
        <v>0</v>
      </c>
      <c r="G29" s="58">
        <f t="shared" si="4"/>
        <v>0</v>
      </c>
      <c r="H29" s="58">
        <f t="shared" si="5"/>
        <v>0</v>
      </c>
      <c r="I29" s="17"/>
      <c r="J29" s="17"/>
      <c r="K29" s="17">
        <v>0</v>
      </c>
      <c r="L29" s="59">
        <f t="shared" si="6"/>
        <v>0</v>
      </c>
      <c r="M29" s="60">
        <f t="shared" si="7"/>
        <v>0</v>
      </c>
    </row>
    <row r="30" spans="1:13" x14ac:dyDescent="0.35">
      <c r="A30" s="56" t="s">
        <v>7</v>
      </c>
      <c r="B30" s="19"/>
      <c r="C30" s="19"/>
      <c r="D30" s="19"/>
      <c r="E30" s="19"/>
      <c r="F30" s="58">
        <f t="shared" si="4"/>
        <v>0</v>
      </c>
      <c r="G30" s="58">
        <f t="shared" si="4"/>
        <v>0</v>
      </c>
      <c r="H30" s="58">
        <f t="shared" si="5"/>
        <v>0</v>
      </c>
      <c r="I30" s="17"/>
      <c r="J30" s="17"/>
      <c r="K30" s="17">
        <v>0</v>
      </c>
      <c r="L30" s="59">
        <f t="shared" si="6"/>
        <v>0</v>
      </c>
      <c r="M30" s="60">
        <f t="shared" si="7"/>
        <v>0</v>
      </c>
    </row>
    <row r="31" spans="1:13" x14ac:dyDescent="0.35">
      <c r="A31" s="56" t="s">
        <v>8</v>
      </c>
      <c r="B31" s="19"/>
      <c r="C31" s="19"/>
      <c r="D31" s="19"/>
      <c r="E31" s="19"/>
      <c r="F31" s="58">
        <f t="shared" si="4"/>
        <v>0</v>
      </c>
      <c r="G31" s="58">
        <f t="shared" si="4"/>
        <v>0</v>
      </c>
      <c r="H31" s="58">
        <f t="shared" si="5"/>
        <v>0</v>
      </c>
      <c r="I31" s="17"/>
      <c r="J31" s="17"/>
      <c r="K31" s="17">
        <v>0</v>
      </c>
      <c r="L31" s="59">
        <f t="shared" si="6"/>
        <v>0</v>
      </c>
      <c r="M31" s="60">
        <f t="shared" si="7"/>
        <v>0</v>
      </c>
    </row>
    <row r="32" spans="1:13" x14ac:dyDescent="0.35">
      <c r="A32" s="56" t="s">
        <v>10</v>
      </c>
      <c r="B32" s="19"/>
      <c r="C32" s="19"/>
      <c r="D32" s="19"/>
      <c r="E32" s="19"/>
      <c r="F32" s="58">
        <f t="shared" si="4"/>
        <v>0</v>
      </c>
      <c r="G32" s="58">
        <f t="shared" si="4"/>
        <v>0</v>
      </c>
      <c r="H32" s="58">
        <f t="shared" si="5"/>
        <v>0</v>
      </c>
      <c r="I32" s="19"/>
      <c r="J32" s="17"/>
      <c r="K32" s="17">
        <v>0</v>
      </c>
      <c r="L32" s="59">
        <f t="shared" si="6"/>
        <v>0</v>
      </c>
      <c r="M32" s="60">
        <f t="shared" si="7"/>
        <v>0</v>
      </c>
    </row>
    <row r="33" spans="1:13" x14ac:dyDescent="0.35">
      <c r="A33" s="56" t="s">
        <v>11</v>
      </c>
      <c r="B33" s="19">
        <v>33164</v>
      </c>
      <c r="C33" s="19"/>
      <c r="D33" s="19">
        <v>112</v>
      </c>
      <c r="E33" s="19"/>
      <c r="F33" s="58">
        <f t="shared" si="4"/>
        <v>296.10714285714283</v>
      </c>
      <c r="G33" s="58">
        <f t="shared" si="4"/>
        <v>0</v>
      </c>
      <c r="H33" s="58">
        <f t="shared" si="5"/>
        <v>296.10714285714283</v>
      </c>
      <c r="I33" s="17">
        <v>109708.36</v>
      </c>
      <c r="J33" s="17"/>
      <c r="K33" s="17">
        <v>325.0618074074074</v>
      </c>
      <c r="L33" s="59">
        <f t="shared" si="6"/>
        <v>-0.6977076313965499</v>
      </c>
      <c r="M33" s="60">
        <f t="shared" si="7"/>
        <v>-8.9074335681567862E-2</v>
      </c>
    </row>
    <row r="34" spans="1:13" x14ac:dyDescent="0.35">
      <c r="A34" s="56" t="s">
        <v>12</v>
      </c>
      <c r="B34" s="19"/>
      <c r="C34" s="19"/>
      <c r="D34" s="19"/>
      <c r="E34" s="19"/>
      <c r="F34" s="58">
        <f t="shared" si="4"/>
        <v>0</v>
      </c>
      <c r="G34" s="58">
        <f t="shared" si="4"/>
        <v>0</v>
      </c>
      <c r="H34" s="58">
        <f t="shared" si="5"/>
        <v>0</v>
      </c>
      <c r="I34" s="17"/>
      <c r="J34" s="17"/>
      <c r="K34" s="17">
        <v>0</v>
      </c>
      <c r="L34" s="59">
        <f t="shared" si="6"/>
        <v>0</v>
      </c>
      <c r="M34" s="60">
        <f t="shared" si="7"/>
        <v>0</v>
      </c>
    </row>
    <row r="35" spans="1:13" x14ac:dyDescent="0.35">
      <c r="A35" s="56" t="s">
        <v>13</v>
      </c>
      <c r="B35" s="19">
        <v>1902539.44</v>
      </c>
      <c r="C35" s="19"/>
      <c r="D35" s="19">
        <v>6113.36</v>
      </c>
      <c r="E35" s="19"/>
      <c r="F35" s="58">
        <f t="shared" si="4"/>
        <v>311.21011031576745</v>
      </c>
      <c r="G35" s="58">
        <f t="shared" si="4"/>
        <v>0</v>
      </c>
      <c r="H35" s="58">
        <f t="shared" si="5"/>
        <v>311.21011031576745</v>
      </c>
      <c r="I35" s="17">
        <v>2635021.58</v>
      </c>
      <c r="J35" s="17"/>
      <c r="K35" s="17">
        <v>298.88303503878643</v>
      </c>
      <c r="L35" s="59">
        <f t="shared" si="6"/>
        <v>-0.27797956022811782</v>
      </c>
      <c r="M35" s="60">
        <f t="shared" si="7"/>
        <v>4.1243810560814602E-2</v>
      </c>
    </row>
    <row r="36" spans="1:13" x14ac:dyDescent="0.35">
      <c r="A36" s="56" t="s">
        <v>14</v>
      </c>
      <c r="B36" s="19"/>
      <c r="C36" s="19"/>
      <c r="D36" s="19"/>
      <c r="E36" s="19"/>
      <c r="F36" s="58">
        <f t="shared" si="4"/>
        <v>0</v>
      </c>
      <c r="G36" s="58">
        <f t="shared" si="4"/>
        <v>0</v>
      </c>
      <c r="H36" s="58">
        <f t="shared" si="5"/>
        <v>0</v>
      </c>
      <c r="I36" s="17"/>
      <c r="J36" s="17"/>
      <c r="K36" s="17">
        <v>0</v>
      </c>
      <c r="L36" s="59">
        <f t="shared" si="6"/>
        <v>0</v>
      </c>
      <c r="M36" s="60">
        <f t="shared" si="7"/>
        <v>0</v>
      </c>
    </row>
    <row r="37" spans="1:13" x14ac:dyDescent="0.35">
      <c r="A37" s="56" t="s">
        <v>15</v>
      </c>
      <c r="B37" s="19">
        <v>636207</v>
      </c>
      <c r="C37" s="19">
        <v>0</v>
      </c>
      <c r="D37" s="19">
        <v>1603.5</v>
      </c>
      <c r="E37" s="19">
        <v>0</v>
      </c>
      <c r="F37" s="58">
        <f t="shared" si="4"/>
        <v>396.76145930776426</v>
      </c>
      <c r="G37" s="58">
        <f t="shared" si="4"/>
        <v>0</v>
      </c>
      <c r="H37" s="58">
        <f t="shared" si="5"/>
        <v>396.76145930776426</v>
      </c>
      <c r="I37" s="17">
        <v>2201290</v>
      </c>
      <c r="J37" s="17">
        <v>0</v>
      </c>
      <c r="K37" s="17">
        <v>365.35933609958505</v>
      </c>
      <c r="L37" s="59">
        <f t="shared" si="6"/>
        <v>-0.71098446819819283</v>
      </c>
      <c r="M37" s="60">
        <f t="shared" si="7"/>
        <v>8.5948599380036128E-2</v>
      </c>
    </row>
    <row r="38" spans="1:13" x14ac:dyDescent="0.35">
      <c r="A38" s="56" t="s">
        <v>16</v>
      </c>
      <c r="B38" s="19">
        <v>12031890</v>
      </c>
      <c r="C38" s="19"/>
      <c r="D38" s="19">
        <v>37980</v>
      </c>
      <c r="E38" s="19"/>
      <c r="F38" s="58">
        <f t="shared" si="4"/>
        <v>316.7954186413902</v>
      </c>
      <c r="G38" s="58">
        <f t="shared" si="4"/>
        <v>0</v>
      </c>
      <c r="H38" s="58">
        <f t="shared" si="5"/>
        <v>316.7954186413902</v>
      </c>
      <c r="I38" s="17">
        <v>8741782</v>
      </c>
      <c r="J38" s="17">
        <v>173256</v>
      </c>
      <c r="K38" s="17">
        <v>331.14322858628628</v>
      </c>
      <c r="L38" s="59">
        <f t="shared" si="6"/>
        <v>0.37636582564058452</v>
      </c>
      <c r="M38" s="60">
        <f t="shared" si="7"/>
        <v>-4.3328109127127944E-2</v>
      </c>
    </row>
    <row r="39" spans="1:13" s="64" customFormat="1" thickBot="1" x14ac:dyDescent="0.35">
      <c r="A39" s="61" t="s">
        <v>17</v>
      </c>
      <c r="B39" s="65">
        <f>SUM(B27:B38)</f>
        <v>14603800.439999999</v>
      </c>
      <c r="C39" s="65">
        <f>SUM(C27:C38)</f>
        <v>0</v>
      </c>
      <c r="D39" s="65">
        <f>SUM(D27:D38)</f>
        <v>45808.86</v>
      </c>
      <c r="E39" s="65">
        <f>SUM(E27:E38)</f>
        <v>0</v>
      </c>
      <c r="F39" s="65">
        <f>IF(D39=0,0,B39/D39)</f>
        <v>318.79860009613861</v>
      </c>
      <c r="G39" s="65">
        <f>IF(E39=0,0,C39/E39)</f>
        <v>0</v>
      </c>
      <c r="H39" s="65">
        <f>IF(D39+E39=0,0,(B39+C39)/(D39+E39))</f>
        <v>318.79860009613861</v>
      </c>
      <c r="I39" s="65">
        <f>SUM(I27:I38)</f>
        <v>13853466.76</v>
      </c>
      <c r="J39" s="65">
        <f>SUM(J27:J38)</f>
        <v>173256</v>
      </c>
      <c r="K39" s="72">
        <v>329.63155971426511</v>
      </c>
      <c r="L39" s="66">
        <f t="shared" si="6"/>
        <v>5.4162159768303346E-2</v>
      </c>
      <c r="M39" s="67">
        <f t="shared" si="7"/>
        <v>-3.2863842368482075E-2</v>
      </c>
    </row>
    <row r="40" spans="1:13" x14ac:dyDescent="0.35">
      <c r="J40" s="68"/>
    </row>
    <row r="42" spans="1:13" ht="20" x14ac:dyDescent="0.4">
      <c r="A42" s="93" t="str">
        <f>"MÅLESTATISTIKK FOR MURERE - GJENNOMSNITT HELE ÅRET  "&amp;FORS!$A$14</f>
        <v>MÅLESTATISTIKK FOR MURERE - GJENNOMSNITT HELE ÅRET  2021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16" thickBot="1" x14ac:dyDescent="0.4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x14ac:dyDescent="0.35">
      <c r="A44" s="43"/>
      <c r="B44" s="44" t="s">
        <v>3</v>
      </c>
      <c r="C44" s="45"/>
      <c r="D44" s="44" t="s">
        <v>4</v>
      </c>
      <c r="E44" s="45"/>
      <c r="F44" s="44" t="str">
        <f>"Fortjeneste hele  "&amp;FORS!$A$14-0</f>
        <v>Fortjeneste hele  2021</v>
      </c>
      <c r="G44" s="46"/>
      <c r="H44" s="45"/>
      <c r="I44" s="44" t="str">
        <f>" Hele året  "&amp;FORS!$A$14-1</f>
        <v xml:space="preserve"> Hele året  2020</v>
      </c>
      <c r="J44" s="46"/>
      <c r="K44" s="45"/>
      <c r="L44" s="44" t="s">
        <v>22</v>
      </c>
      <c r="M44" s="47"/>
    </row>
    <row r="45" spans="1:13" x14ac:dyDescent="0.35">
      <c r="A45" s="48"/>
      <c r="B45" s="49" t="s">
        <v>5</v>
      </c>
      <c r="C45" s="49" t="s">
        <v>5</v>
      </c>
      <c r="D45" s="49" t="s">
        <v>5</v>
      </c>
      <c r="E45" s="49" t="s">
        <v>5</v>
      </c>
      <c r="F45" s="49" t="s">
        <v>5</v>
      </c>
      <c r="G45" s="49" t="s">
        <v>5</v>
      </c>
      <c r="H45" s="50" t="s">
        <v>26</v>
      </c>
      <c r="I45" s="49" t="s">
        <v>5</v>
      </c>
      <c r="J45" s="49" t="s">
        <v>5</v>
      </c>
      <c r="K45" s="50" t="s">
        <v>24</v>
      </c>
      <c r="L45" s="49" t="s">
        <v>5</v>
      </c>
      <c r="M45" s="51" t="s">
        <v>24</v>
      </c>
    </row>
    <row r="46" spans="1:13" x14ac:dyDescent="0.35">
      <c r="A46" s="52"/>
      <c r="B46" s="69" t="s">
        <v>23</v>
      </c>
      <c r="C46" s="69" t="s">
        <v>25</v>
      </c>
      <c r="D46" s="69" t="s">
        <v>23</v>
      </c>
      <c r="E46" s="69" t="s">
        <v>25</v>
      </c>
      <c r="F46" s="69" t="s">
        <v>23</v>
      </c>
      <c r="G46" s="69" t="s">
        <v>25</v>
      </c>
      <c r="H46" s="70" t="s">
        <v>27</v>
      </c>
      <c r="I46" s="69" t="s">
        <v>23</v>
      </c>
      <c r="J46" s="69" t="s">
        <v>25</v>
      </c>
      <c r="K46" s="70" t="s">
        <v>21</v>
      </c>
      <c r="L46" s="69" t="s">
        <v>23</v>
      </c>
      <c r="M46" s="71" t="s">
        <v>21</v>
      </c>
    </row>
    <row r="47" spans="1:13" x14ac:dyDescent="0.35">
      <c r="A47" s="56" t="s">
        <v>19</v>
      </c>
      <c r="B47" s="58">
        <f>SUMIFS(B$7:B$19,$A$7:$A$19,$A47)+SUMIFS(B$27:B$39,$A$27:$A$39,$A47)</f>
        <v>0</v>
      </c>
      <c r="C47" s="58">
        <f t="shared" ref="C47:E58" si="8">SUMIFS(C$7:C$19,$A$7:$A$19,$A47)+SUMIFS(C$27:C$39,$A$27:$A$39,$A47)</f>
        <v>0</v>
      </c>
      <c r="D47" s="58">
        <f t="shared" si="8"/>
        <v>0</v>
      </c>
      <c r="E47" s="58">
        <f t="shared" si="8"/>
        <v>0</v>
      </c>
      <c r="F47" s="58">
        <f>IF(D47=0,0,B47/D47)</f>
        <v>0</v>
      </c>
      <c r="G47" s="58">
        <f>IF(E47=0,0,C27/E47)</f>
        <v>0</v>
      </c>
      <c r="H47" s="58">
        <f>IF(D47+E47=0,0,(B47+C47)/(D47+E47))</f>
        <v>0</v>
      </c>
      <c r="I47" s="58">
        <f>SUMIFS(I$7:I$19,$A$7:$A$19,$A47)+SUMIFS(I$27:I$39,$A$27:$A$39,$A47)</f>
        <v>0</v>
      </c>
      <c r="J47" s="58">
        <f>SUMIFS(J$7:J$19,$A$7:$A$19,$A47)+SUMIFS(J$27:J$39,$A$27:$A$39,$A47)</f>
        <v>0</v>
      </c>
      <c r="K47" s="17">
        <v>0</v>
      </c>
      <c r="L47" s="59">
        <f>IF(I47=0,0,(B47-I47)/I47)</f>
        <v>0</v>
      </c>
      <c r="M47" s="60">
        <f>IF(K47=0,0,(H47-K47)/K47)</f>
        <v>0</v>
      </c>
    </row>
    <row r="48" spans="1:13" x14ac:dyDescent="0.35">
      <c r="A48" s="56" t="s">
        <v>6</v>
      </c>
      <c r="B48" s="58">
        <f t="shared" ref="B48:B58" si="9">SUMIFS($B$7:$B$19,$A$7:$A$19,A48)+SUMIFS($B$27:$B$39,$A$27:$A$39,A48)</f>
        <v>0</v>
      </c>
      <c r="C48" s="58">
        <f t="shared" si="8"/>
        <v>0</v>
      </c>
      <c r="D48" s="58">
        <f t="shared" si="8"/>
        <v>0</v>
      </c>
      <c r="E48" s="58">
        <f t="shared" si="8"/>
        <v>0</v>
      </c>
      <c r="F48" s="58">
        <f t="shared" ref="F48:G58" si="10">IF(D48=0,0,B48/D48)</f>
        <v>0</v>
      </c>
      <c r="G48" s="58">
        <f t="shared" si="10"/>
        <v>0</v>
      </c>
      <c r="H48" s="58">
        <f t="shared" ref="H48:H58" si="11">IF(D48+E48=0,0,(B48+C48)/(D48+E48))</f>
        <v>0</v>
      </c>
      <c r="I48" s="58">
        <f t="shared" ref="I48:J58" si="12">SUMIFS(I$7:I$19,$A$7:$A$19,$A48)+SUMIFS(I$27:I$39,$A$27:$A$39,$A48)</f>
        <v>165664.82</v>
      </c>
      <c r="J48" s="58">
        <f t="shared" si="12"/>
        <v>0</v>
      </c>
      <c r="K48" s="17">
        <v>366.51508849557524</v>
      </c>
      <c r="L48" s="59">
        <f t="shared" ref="L48:L58" si="13">IF(I48=0,0,(B48-I48)/I48)</f>
        <v>-1</v>
      </c>
      <c r="M48" s="60">
        <f t="shared" ref="M48:M58" si="14">IF(K48=0,0,(H48-K48)/K48)</f>
        <v>-1</v>
      </c>
    </row>
    <row r="49" spans="1:13" x14ac:dyDescent="0.35">
      <c r="A49" s="56" t="s">
        <v>20</v>
      </c>
      <c r="B49" s="58">
        <f t="shared" si="9"/>
        <v>0</v>
      </c>
      <c r="C49" s="58">
        <f t="shared" si="8"/>
        <v>0</v>
      </c>
      <c r="D49" s="58">
        <f t="shared" si="8"/>
        <v>0</v>
      </c>
      <c r="E49" s="58">
        <f t="shared" si="8"/>
        <v>0</v>
      </c>
      <c r="F49" s="58">
        <f t="shared" si="10"/>
        <v>0</v>
      </c>
      <c r="G49" s="58">
        <f t="shared" si="10"/>
        <v>0</v>
      </c>
      <c r="H49" s="58">
        <f t="shared" si="11"/>
        <v>0</v>
      </c>
      <c r="I49" s="58">
        <f t="shared" si="12"/>
        <v>0</v>
      </c>
      <c r="J49" s="58">
        <f t="shared" si="12"/>
        <v>0</v>
      </c>
      <c r="K49" s="17">
        <v>0</v>
      </c>
      <c r="L49" s="59">
        <f t="shared" si="13"/>
        <v>0</v>
      </c>
      <c r="M49" s="60">
        <f t="shared" si="14"/>
        <v>0</v>
      </c>
    </row>
    <row r="50" spans="1:13" x14ac:dyDescent="0.35">
      <c r="A50" s="56" t="s">
        <v>7</v>
      </c>
      <c r="B50" s="58">
        <f t="shared" si="9"/>
        <v>0</v>
      </c>
      <c r="C50" s="58">
        <f t="shared" si="8"/>
        <v>0</v>
      </c>
      <c r="D50" s="58">
        <f t="shared" si="8"/>
        <v>0</v>
      </c>
      <c r="E50" s="58">
        <f t="shared" si="8"/>
        <v>0</v>
      </c>
      <c r="F50" s="58">
        <f t="shared" si="10"/>
        <v>0</v>
      </c>
      <c r="G50" s="58">
        <f t="shared" si="10"/>
        <v>0</v>
      </c>
      <c r="H50" s="58">
        <f t="shared" si="11"/>
        <v>0</v>
      </c>
      <c r="I50" s="58">
        <f t="shared" si="12"/>
        <v>0</v>
      </c>
      <c r="J50" s="58">
        <f t="shared" si="12"/>
        <v>0</v>
      </c>
      <c r="K50" s="17">
        <v>0</v>
      </c>
      <c r="L50" s="59">
        <f t="shared" si="13"/>
        <v>0</v>
      </c>
      <c r="M50" s="60">
        <f t="shared" si="14"/>
        <v>0</v>
      </c>
    </row>
    <row r="51" spans="1:13" x14ac:dyDescent="0.35">
      <c r="A51" s="56" t="s">
        <v>8</v>
      </c>
      <c r="B51" s="58">
        <f t="shared" si="9"/>
        <v>0</v>
      </c>
      <c r="C51" s="58">
        <f t="shared" si="8"/>
        <v>0</v>
      </c>
      <c r="D51" s="58">
        <f t="shared" si="8"/>
        <v>0</v>
      </c>
      <c r="E51" s="58">
        <f t="shared" si="8"/>
        <v>0</v>
      </c>
      <c r="F51" s="58">
        <f t="shared" si="10"/>
        <v>0</v>
      </c>
      <c r="G51" s="58">
        <f t="shared" si="10"/>
        <v>0</v>
      </c>
      <c r="H51" s="58">
        <f t="shared" si="11"/>
        <v>0</v>
      </c>
      <c r="I51" s="58">
        <f t="shared" si="12"/>
        <v>0</v>
      </c>
      <c r="J51" s="58">
        <f t="shared" si="12"/>
        <v>0</v>
      </c>
      <c r="K51" s="17">
        <v>0</v>
      </c>
      <c r="L51" s="59">
        <f t="shared" si="13"/>
        <v>0</v>
      </c>
      <c r="M51" s="60">
        <f t="shared" si="14"/>
        <v>0</v>
      </c>
    </row>
    <row r="52" spans="1:13" x14ac:dyDescent="0.35">
      <c r="A52" s="56" t="s">
        <v>10</v>
      </c>
      <c r="B52" s="58">
        <f t="shared" si="9"/>
        <v>0</v>
      </c>
      <c r="C52" s="58">
        <f t="shared" si="8"/>
        <v>0</v>
      </c>
      <c r="D52" s="57">
        <f t="shared" si="8"/>
        <v>0</v>
      </c>
      <c r="E52" s="58">
        <f t="shared" si="8"/>
        <v>0</v>
      </c>
      <c r="F52" s="58">
        <f>IF(D52=0,0,B52/D52)</f>
        <v>0</v>
      </c>
      <c r="G52" s="58">
        <f t="shared" si="10"/>
        <v>0</v>
      </c>
      <c r="H52" s="58">
        <f>IF(D52+E52=0,0,(B52+C52)/(D52+E52))</f>
        <v>0</v>
      </c>
      <c r="I52" s="58">
        <f t="shared" si="12"/>
        <v>0</v>
      </c>
      <c r="J52" s="58">
        <f t="shared" si="12"/>
        <v>0</v>
      </c>
      <c r="K52" s="17">
        <v>0</v>
      </c>
      <c r="L52" s="59">
        <f t="shared" si="13"/>
        <v>0</v>
      </c>
      <c r="M52" s="60">
        <f t="shared" si="14"/>
        <v>0</v>
      </c>
    </row>
    <row r="53" spans="1:13" x14ac:dyDescent="0.35">
      <c r="A53" s="56" t="s">
        <v>11</v>
      </c>
      <c r="B53" s="58">
        <f t="shared" si="9"/>
        <v>33164</v>
      </c>
      <c r="C53" s="58">
        <f t="shared" si="8"/>
        <v>0</v>
      </c>
      <c r="D53" s="58">
        <f t="shared" si="8"/>
        <v>112</v>
      </c>
      <c r="E53" s="58">
        <f t="shared" si="8"/>
        <v>0</v>
      </c>
      <c r="F53" s="58">
        <f t="shared" si="10"/>
        <v>296.10714285714283</v>
      </c>
      <c r="G53" s="58">
        <f t="shared" si="10"/>
        <v>0</v>
      </c>
      <c r="H53" s="58">
        <f t="shared" si="11"/>
        <v>296.10714285714283</v>
      </c>
      <c r="I53" s="58">
        <f t="shared" si="12"/>
        <v>869027.77</v>
      </c>
      <c r="J53" s="58">
        <f t="shared" si="12"/>
        <v>0</v>
      </c>
      <c r="K53" s="17">
        <v>323.41934127279495</v>
      </c>
      <c r="L53" s="59">
        <f t="shared" si="13"/>
        <v>-0.96183781330716278</v>
      </c>
      <c r="M53" s="60">
        <f t="shared" si="14"/>
        <v>-8.4448253181664421E-2</v>
      </c>
    </row>
    <row r="54" spans="1:13" x14ac:dyDescent="0.35">
      <c r="A54" s="56" t="s">
        <v>12</v>
      </c>
      <c r="B54" s="58">
        <f t="shared" si="9"/>
        <v>0</v>
      </c>
      <c r="C54" s="58">
        <f t="shared" si="8"/>
        <v>0</v>
      </c>
      <c r="D54" s="58">
        <f t="shared" si="8"/>
        <v>0</v>
      </c>
      <c r="E54" s="58">
        <f t="shared" si="8"/>
        <v>0</v>
      </c>
      <c r="F54" s="58">
        <f t="shared" si="10"/>
        <v>0</v>
      </c>
      <c r="G54" s="58">
        <f t="shared" si="10"/>
        <v>0</v>
      </c>
      <c r="H54" s="58">
        <f t="shared" si="11"/>
        <v>0</v>
      </c>
      <c r="I54" s="58">
        <f t="shared" si="12"/>
        <v>0</v>
      </c>
      <c r="J54" s="58">
        <f t="shared" si="12"/>
        <v>0</v>
      </c>
      <c r="K54" s="17">
        <v>0</v>
      </c>
      <c r="L54" s="59">
        <f t="shared" si="13"/>
        <v>0</v>
      </c>
      <c r="M54" s="60">
        <f t="shared" si="14"/>
        <v>0</v>
      </c>
    </row>
    <row r="55" spans="1:13" x14ac:dyDescent="0.35">
      <c r="A55" s="56" t="s">
        <v>13</v>
      </c>
      <c r="B55" s="58">
        <f t="shared" si="9"/>
        <v>3843676.44</v>
      </c>
      <c r="C55" s="58">
        <f t="shared" si="8"/>
        <v>586367</v>
      </c>
      <c r="D55" s="58">
        <f t="shared" si="8"/>
        <v>12853.36</v>
      </c>
      <c r="E55" s="58">
        <f t="shared" si="8"/>
        <v>2561</v>
      </c>
      <c r="F55" s="58">
        <f t="shared" si="10"/>
        <v>299.04059638880415</v>
      </c>
      <c r="G55" s="58">
        <f t="shared" si="10"/>
        <v>228.96017180788755</v>
      </c>
      <c r="H55" s="58">
        <f t="shared" si="11"/>
        <v>287.39716991169269</v>
      </c>
      <c r="I55" s="58">
        <f t="shared" si="12"/>
        <v>4188488.73</v>
      </c>
      <c r="J55" s="58">
        <f t="shared" si="12"/>
        <v>0</v>
      </c>
      <c r="K55" s="17">
        <v>294.27886413743778</v>
      </c>
      <c r="L55" s="59">
        <f t="shared" si="13"/>
        <v>-8.2323795580560161E-2</v>
      </c>
      <c r="M55" s="60">
        <f t="shared" si="14"/>
        <v>-2.3384942190517354E-2</v>
      </c>
    </row>
    <row r="56" spans="1:13" x14ac:dyDescent="0.35">
      <c r="A56" s="56" t="s">
        <v>14</v>
      </c>
      <c r="B56" s="58">
        <f t="shared" si="9"/>
        <v>0</v>
      </c>
      <c r="C56" s="58">
        <f t="shared" si="8"/>
        <v>0</v>
      </c>
      <c r="D56" s="58">
        <f t="shared" si="8"/>
        <v>0</v>
      </c>
      <c r="E56" s="58">
        <f t="shared" si="8"/>
        <v>0</v>
      </c>
      <c r="F56" s="58">
        <f>IF(D56=0,0,B56/D56)</f>
        <v>0</v>
      </c>
      <c r="G56" s="58">
        <f t="shared" si="10"/>
        <v>0</v>
      </c>
      <c r="H56" s="58">
        <f t="shared" si="11"/>
        <v>0</v>
      </c>
      <c r="I56" s="58">
        <f t="shared" si="12"/>
        <v>0</v>
      </c>
      <c r="J56" s="58">
        <f t="shared" si="12"/>
        <v>0</v>
      </c>
      <c r="K56" s="17">
        <v>0</v>
      </c>
      <c r="L56" s="59">
        <f t="shared" si="13"/>
        <v>0</v>
      </c>
      <c r="M56" s="60">
        <f t="shared" si="14"/>
        <v>0</v>
      </c>
    </row>
    <row r="57" spans="1:13" x14ac:dyDescent="0.35">
      <c r="A57" s="56" t="s">
        <v>15</v>
      </c>
      <c r="B57" s="58">
        <f t="shared" si="9"/>
        <v>1044177</v>
      </c>
      <c r="C57" s="58">
        <f t="shared" si="8"/>
        <v>0</v>
      </c>
      <c r="D57" s="58">
        <f t="shared" si="8"/>
        <v>2742</v>
      </c>
      <c r="E57" s="58">
        <f>SUMIFS(E$7:E$19,$A$7:$A$19,$A57)+SUMIFS(E$27:E$39,$A$27:$A$39,$A57)</f>
        <v>0</v>
      </c>
      <c r="F57" s="58">
        <f>IF(D57=0,0,B57/D57)</f>
        <v>380.808533916849</v>
      </c>
      <c r="G57" s="58">
        <f t="shared" si="10"/>
        <v>0</v>
      </c>
      <c r="H57" s="58">
        <f t="shared" si="11"/>
        <v>380.808533916849</v>
      </c>
      <c r="I57" s="58">
        <f t="shared" si="12"/>
        <v>3634530</v>
      </c>
      <c r="J57" s="58">
        <f t="shared" si="12"/>
        <v>0</v>
      </c>
      <c r="K57" s="17">
        <v>348.9372119815668</v>
      </c>
      <c r="L57" s="59">
        <f t="shared" si="13"/>
        <v>-0.71270645723105874</v>
      </c>
      <c r="M57" s="60">
        <f t="shared" si="14"/>
        <v>9.1338271875015309E-2</v>
      </c>
    </row>
    <row r="58" spans="1:13" x14ac:dyDescent="0.35">
      <c r="A58" s="56" t="s">
        <v>16</v>
      </c>
      <c r="B58" s="58">
        <f t="shared" si="9"/>
        <v>28143554</v>
      </c>
      <c r="C58" s="58">
        <f t="shared" si="8"/>
        <v>471588</v>
      </c>
      <c r="D58" s="57">
        <f t="shared" si="8"/>
        <v>86234</v>
      </c>
      <c r="E58" s="58">
        <f t="shared" si="8"/>
        <v>2027</v>
      </c>
      <c r="F58" s="58">
        <f t="shared" si="10"/>
        <v>326.36261799290304</v>
      </c>
      <c r="G58" s="58">
        <f t="shared" si="10"/>
        <v>232.65318204242723</v>
      </c>
      <c r="H58" s="58">
        <f t="shared" si="11"/>
        <v>324.21048934410442</v>
      </c>
      <c r="I58" s="58">
        <f t="shared" si="12"/>
        <v>20856078</v>
      </c>
      <c r="J58" s="58">
        <f t="shared" si="12"/>
        <v>510472</v>
      </c>
      <c r="K58" s="17">
        <v>328.81732840874116</v>
      </c>
      <c r="L58" s="59">
        <f t="shared" si="13"/>
        <v>0.34941737367879044</v>
      </c>
      <c r="M58" s="60">
        <f t="shared" si="14"/>
        <v>-1.4010329342832402E-2</v>
      </c>
    </row>
    <row r="59" spans="1:13" s="64" customFormat="1" thickBot="1" x14ac:dyDescent="0.35">
      <c r="A59" s="61" t="s">
        <v>17</v>
      </c>
      <c r="B59" s="65">
        <f>SUM(B47:B58)</f>
        <v>33064571.439999998</v>
      </c>
      <c r="C59" s="65">
        <f>SUM(C47:C58)</f>
        <v>1057955</v>
      </c>
      <c r="D59" s="65">
        <f>SUM(D47:D58)</f>
        <v>101941.36</v>
      </c>
      <c r="E59" s="65">
        <f>SUM(E47:E58)</f>
        <v>4588</v>
      </c>
      <c r="F59" s="65">
        <f>IF(D59=0,0,B59/D59)</f>
        <v>324.34893393613737</v>
      </c>
      <c r="G59" s="65">
        <f>IF(E59=0,0,C59/E59)</f>
        <v>230.59176111595465</v>
      </c>
      <c r="H59" s="65">
        <f>IF(D59+E59=0,0,(B59+C59)/(D59+E59))</f>
        <v>320.31100571710931</v>
      </c>
      <c r="I59" s="65">
        <f>SUM(I47:I58)</f>
        <v>29713789.32</v>
      </c>
      <c r="J59" s="65">
        <f>SUM(J47:J58)</f>
        <v>510472</v>
      </c>
      <c r="K59" s="72">
        <v>325.8046068873274</v>
      </c>
      <c r="L59" s="66">
        <f>IF(I59=0,0,(B59-I59)/I59)</f>
        <v>0.11276858982589022</v>
      </c>
      <c r="M59" s="67">
        <f>IF(K59=0,0,(H59-K59)/K59)</f>
        <v>-1.6861643617328989E-2</v>
      </c>
    </row>
    <row r="62" spans="1:13" x14ac:dyDescent="0.35">
      <c r="I62" s="68"/>
    </row>
    <row r="64" spans="1:13" x14ac:dyDescent="0.35">
      <c r="I64" s="68"/>
    </row>
  </sheetData>
  <sheetProtection sheet="1" objects="1" scenarios="1"/>
  <mergeCells count="3">
    <mergeCell ref="A2:M2"/>
    <mergeCell ref="A22:M22"/>
    <mergeCell ref="A42:M42"/>
  </mergeCells>
  <phoneticPr fontId="0" type="noConversion"/>
  <pageMargins left="0.59055118110236227" right="0.75" top="0.98425196850393704" bottom="4.1338582677165361" header="0.51181102362204722" footer="0.51181102362204722"/>
  <pageSetup paperSize="9" scale="73" fitToHeight="3" orientation="landscape" horizontalDpi="4294967292" verticalDpi="300" r:id="rId1"/>
  <headerFooter alignWithMargins="0">
    <oddFooter>&amp;L&amp;9FORH.AVD./&amp;D/&amp;T/&amp;F</oddFooter>
  </headerFooter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Base</vt:lpstr>
      <vt:lpstr>FORS</vt:lpstr>
      <vt:lpstr>ÅRSTOT</vt:lpstr>
      <vt:lpstr>BETONG</vt:lpstr>
      <vt:lpstr>TØMRERE</vt:lpstr>
      <vt:lpstr>MALERE</vt:lpstr>
      <vt:lpstr>RØRLEGGERE</vt:lpstr>
      <vt:lpstr>TAKTEKKERE</vt:lpstr>
      <vt:lpstr>MURERE</vt:lpstr>
      <vt:lpstr>BLIKK OG VENTILASJON</vt:lpstr>
      <vt:lpstr>ISOLATØR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Fellesforbundet</dc:creator>
  <cp:lastModifiedBy>Jan Ørnevik</cp:lastModifiedBy>
  <cp:lastPrinted>2019-02-04T12:15:04Z</cp:lastPrinted>
  <dcterms:created xsi:type="dcterms:W3CDTF">1999-08-02T20:22:00Z</dcterms:created>
  <dcterms:modified xsi:type="dcterms:W3CDTF">2022-09-27T08:41:14Z</dcterms:modified>
</cp:coreProperties>
</file>